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Company/Sales - Marketing/CE classes/PLSO/Business of Surveying - What is your Cost?/"/>
    </mc:Choice>
  </mc:AlternateContent>
  <xr:revisionPtr revIDLastSave="0" documentId="13_ncr:1_{52ACBCDC-8100-F844-9412-1B8000A8B621}" xr6:coauthVersionLast="47" xr6:coauthVersionMax="47" xr10:uidLastSave="{00000000-0000-0000-0000-000000000000}"/>
  <bookViews>
    <workbookView xWindow="33600" yWindow="500" windowWidth="38400" windowHeight="21100" xr2:uid="{00000000-000D-0000-FFFF-FFFF00000000}"/>
  </bookViews>
  <sheets>
    <sheet name="Basic Business Information" sheetId="1" r:id="rId1"/>
    <sheet name="Quoting Tool" sheetId="2" r:id="rId2"/>
    <sheet name="Assumptions" sheetId="3" r:id="rId3"/>
    <sheet name="Metadata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GycL9mOli1ayuAktVZ2ir0fb6mw=="/>
    </ext>
  </extLst>
</workbook>
</file>

<file path=xl/calcChain.xml><?xml version="1.0" encoding="utf-8"?>
<calcChain xmlns="http://schemas.openxmlformats.org/spreadsheetml/2006/main">
  <c r="G89" i="1" l="1"/>
  <c r="G47" i="1"/>
  <c r="G46" i="1"/>
  <c r="G45" i="1"/>
  <c r="C15" i="3"/>
  <c r="C16" i="3"/>
  <c r="C14" i="3"/>
  <c r="C21" i="3"/>
  <c r="C24" i="3"/>
  <c r="C25" i="3"/>
  <c r="C26" i="3"/>
  <c r="C19" i="3"/>
  <c r="D23" i="3"/>
  <c r="C23" i="3" s="1"/>
  <c r="D22" i="3"/>
  <c r="C22" i="3" s="1"/>
  <c r="D20" i="3"/>
  <c r="C20" i="3" s="1"/>
  <c r="F37" i="1"/>
  <c r="F36" i="1"/>
  <c r="G36" i="1" s="1"/>
  <c r="C8" i="3"/>
  <c r="C7" i="3"/>
  <c r="C6" i="3"/>
  <c r="C5" i="3"/>
  <c r="C9" i="3" s="1"/>
  <c r="C10" i="3" s="1"/>
  <c r="E20" i="2"/>
  <c r="G20" i="2" s="1"/>
  <c r="E24" i="2"/>
  <c r="F67" i="1"/>
  <c r="G68" i="1"/>
  <c r="F66" i="1"/>
  <c r="C75" i="3"/>
  <c r="G61" i="1"/>
  <c r="C40" i="3"/>
  <c r="G62" i="1" s="1"/>
  <c r="C38" i="3"/>
  <c r="C37" i="3"/>
  <c r="G60" i="1" s="1"/>
  <c r="C31" i="3"/>
  <c r="C33" i="3"/>
  <c r="G74" i="1" s="1"/>
  <c r="C32" i="3"/>
  <c r="G73" i="1" s="1"/>
  <c r="C30" i="3"/>
  <c r="G71" i="1" s="1"/>
  <c r="G52" i="1"/>
  <c r="G55" i="1"/>
  <c r="G53" i="1"/>
  <c r="G50" i="1"/>
  <c r="C57" i="3"/>
  <c r="G51" i="1" s="1"/>
  <c r="G24" i="1"/>
  <c r="G25" i="1"/>
  <c r="G26" i="1"/>
  <c r="G27" i="1"/>
  <c r="G28" i="1"/>
  <c r="G29" i="1"/>
  <c r="G30" i="1"/>
  <c r="G23" i="1"/>
  <c r="G20" i="1"/>
  <c r="F33" i="1"/>
  <c r="F35" i="1"/>
  <c r="F34" i="1"/>
  <c r="G16" i="1"/>
  <c r="G54" i="1" s="1"/>
  <c r="F16" i="1"/>
  <c r="F15" i="1"/>
  <c r="F14" i="1"/>
  <c r="F13" i="1"/>
  <c r="F12" i="1"/>
  <c r="F11" i="1"/>
  <c r="F10" i="1"/>
  <c r="F9" i="1"/>
  <c r="F8" i="1"/>
  <c r="F89" i="1"/>
  <c r="C26" i="2" s="1"/>
  <c r="G26" i="2" s="1"/>
  <c r="H1044" i="4"/>
  <c r="H1043" i="4"/>
  <c r="H1042" i="4"/>
  <c r="H1041" i="4"/>
  <c r="H1040" i="4"/>
  <c r="H1039" i="4"/>
  <c r="H1038" i="4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B48" i="4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H46" i="4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H932" i="4" s="1"/>
  <c r="H933" i="4" s="1"/>
  <c r="H934" i="4" s="1"/>
  <c r="H935" i="4" s="1"/>
  <c r="H936" i="4" s="1"/>
  <c r="H937" i="4" s="1"/>
  <c r="H938" i="4" s="1"/>
  <c r="H939" i="4" s="1"/>
  <c r="H940" i="4" s="1"/>
  <c r="H941" i="4" s="1"/>
  <c r="H942" i="4" s="1"/>
  <c r="H943" i="4" s="1"/>
  <c r="H944" i="4" s="1"/>
  <c r="H945" i="4" s="1"/>
  <c r="H946" i="4" s="1"/>
  <c r="H947" i="4" s="1"/>
  <c r="H948" i="4" s="1"/>
  <c r="H949" i="4" s="1"/>
  <c r="H950" i="4" s="1"/>
  <c r="H951" i="4" s="1"/>
  <c r="H952" i="4" s="1"/>
  <c r="H953" i="4" s="1"/>
  <c r="H954" i="4" s="1"/>
  <c r="H955" i="4" s="1"/>
  <c r="H956" i="4" s="1"/>
  <c r="H957" i="4" s="1"/>
  <c r="H958" i="4" s="1"/>
  <c r="H959" i="4" s="1"/>
  <c r="H960" i="4" s="1"/>
  <c r="H961" i="4" s="1"/>
  <c r="H962" i="4" s="1"/>
  <c r="H963" i="4" s="1"/>
  <c r="H964" i="4" s="1"/>
  <c r="H965" i="4" s="1"/>
  <c r="H966" i="4" s="1"/>
  <c r="H967" i="4" s="1"/>
  <c r="H968" i="4" s="1"/>
  <c r="H969" i="4" s="1"/>
  <c r="H970" i="4" s="1"/>
  <c r="H971" i="4" s="1"/>
  <c r="H972" i="4" s="1"/>
  <c r="H973" i="4" s="1"/>
  <c r="H974" i="4" s="1"/>
  <c r="H975" i="4" s="1"/>
  <c r="H976" i="4" s="1"/>
  <c r="H977" i="4" s="1"/>
  <c r="H978" i="4" s="1"/>
  <c r="H979" i="4" s="1"/>
  <c r="H980" i="4" s="1"/>
  <c r="H981" i="4" s="1"/>
  <c r="H982" i="4" s="1"/>
  <c r="H983" i="4" s="1"/>
  <c r="H984" i="4" s="1"/>
  <c r="H985" i="4" s="1"/>
  <c r="H986" i="4" s="1"/>
  <c r="H987" i="4" s="1"/>
  <c r="H988" i="4" s="1"/>
  <c r="H989" i="4" s="1"/>
  <c r="H990" i="4" s="1"/>
  <c r="H991" i="4" s="1"/>
  <c r="H992" i="4" s="1"/>
  <c r="H993" i="4" s="1"/>
  <c r="H994" i="4" s="1"/>
  <c r="H995" i="4" s="1"/>
  <c r="H996" i="4" s="1"/>
  <c r="H997" i="4" s="1"/>
  <c r="H998" i="4" s="1"/>
  <c r="H999" i="4" s="1"/>
  <c r="H1000" i="4" s="1"/>
  <c r="H1001" i="4" s="1"/>
  <c r="B46" i="4"/>
  <c r="B47" i="4" s="1"/>
  <c r="G119" i="3"/>
  <c r="G118" i="3"/>
  <c r="G117" i="3"/>
  <c r="G116" i="3"/>
  <c r="G115" i="3"/>
  <c r="I114" i="3"/>
  <c r="G114" i="3"/>
  <c r="E18" i="2"/>
  <c r="G18" i="2" s="1"/>
  <c r="E16" i="2"/>
  <c r="G16" i="2" s="1"/>
  <c r="E14" i="2"/>
  <c r="G14" i="2" s="1"/>
  <c r="E12" i="2"/>
  <c r="G12" i="2" s="1"/>
  <c r="E10" i="2"/>
  <c r="G10" i="2" s="1"/>
  <c r="E8" i="2"/>
  <c r="G8" i="2" s="1"/>
  <c r="E6" i="2"/>
  <c r="G6" i="2" s="1"/>
  <c r="G67" i="1" l="1"/>
  <c r="C27" i="3"/>
  <c r="G37" i="1"/>
  <c r="E22" i="2"/>
  <c r="G22" i="2" s="1"/>
  <c r="G24" i="2"/>
  <c r="G58" i="1"/>
  <c r="G59" i="1"/>
  <c r="G72" i="1"/>
  <c r="E106" i="3" a="1"/>
  <c r="E107" i="3" s="1"/>
  <c r="G87" i="1" l="1"/>
  <c r="E106" i="3"/>
  <c r="E26" i="2" l="1"/>
  <c r="G28" i="2" l="1"/>
  <c r="D32" i="2" s="1"/>
  <c r="E30" i="2" l="1"/>
</calcChain>
</file>

<file path=xl/sharedStrings.xml><?xml version="1.0" encoding="utf-8"?>
<sst xmlns="http://schemas.openxmlformats.org/spreadsheetml/2006/main" count="222" uniqueCount="172">
  <si>
    <t>Basic Business Questions</t>
  </si>
  <si>
    <t>Business Questions:</t>
  </si>
  <si>
    <t>Manual Override</t>
  </si>
  <si>
    <t>Do you have Any Employees</t>
  </si>
  <si>
    <t>Admin</t>
  </si>
  <si>
    <t>Building Information</t>
  </si>
  <si>
    <t>Size (Sq. Ft)</t>
  </si>
  <si>
    <t>Water</t>
  </si>
  <si>
    <t>Gas</t>
  </si>
  <si>
    <t>Electric</t>
  </si>
  <si>
    <t xml:space="preserve">Sewer </t>
  </si>
  <si>
    <t>Trash</t>
  </si>
  <si>
    <t>Internet</t>
  </si>
  <si>
    <t>Lawncare/Snowplow</t>
  </si>
  <si>
    <t>General Maintenance/ Office Supply</t>
  </si>
  <si>
    <t>Mainenance/Replace Cost</t>
  </si>
  <si>
    <t>Field Equipment</t>
  </si>
  <si>
    <t>Insurane (Premiums)</t>
  </si>
  <si>
    <t>General Liability</t>
  </si>
  <si>
    <t>Automtive</t>
  </si>
  <si>
    <t>Personal Injury Protection</t>
  </si>
  <si>
    <t>Products</t>
  </si>
  <si>
    <t>Workers Comp (OBWC)</t>
  </si>
  <si>
    <t>Profession Liability</t>
  </si>
  <si>
    <t xml:space="preserve">Website Cost/IT Support (Monthly) </t>
  </si>
  <si>
    <t>Supporting Function</t>
  </si>
  <si>
    <t>Software</t>
  </si>
  <si>
    <t>Taxes</t>
  </si>
  <si>
    <t>State Local</t>
  </si>
  <si>
    <t>Federal Tax Rate</t>
  </si>
  <si>
    <t xml:space="preserve">Total Job </t>
  </si>
  <si>
    <t>Determing Your Project Cost</t>
  </si>
  <si>
    <t>Total Hours Estimated</t>
  </si>
  <si>
    <t>Rate Per Hour (Industry Rate)</t>
  </si>
  <si>
    <t>Manual Rate Overide</t>
  </si>
  <si>
    <t>Total Cost</t>
  </si>
  <si>
    <t>*Lock Sheet</t>
  </si>
  <si>
    <t>Research</t>
  </si>
  <si>
    <t>*Lock Grey Cell</t>
  </si>
  <si>
    <t>Field Work</t>
  </si>
  <si>
    <t xml:space="preserve">Blank Out Model </t>
  </si>
  <si>
    <t>Calculations Of Field Work</t>
  </si>
  <si>
    <t>Drafting</t>
  </si>
  <si>
    <t xml:space="preserve">Review </t>
  </si>
  <si>
    <t>Submission/Pin Setting</t>
  </si>
  <si>
    <t>Profit Margin Deside</t>
  </si>
  <si>
    <t>Total Estimate of Project</t>
  </si>
  <si>
    <t>Indrect Cost Information</t>
  </si>
  <si>
    <t>Cost</t>
  </si>
  <si>
    <t>Transpertation</t>
  </si>
  <si>
    <t>Truck</t>
  </si>
  <si>
    <t>Cap</t>
  </si>
  <si>
    <t>Ligths</t>
  </si>
  <si>
    <t>Box</t>
  </si>
  <si>
    <t>Equipment</t>
  </si>
  <si>
    <t>Up Front Cost</t>
  </si>
  <si>
    <t>Life Expecancy 7 Years</t>
  </si>
  <si>
    <t>Tri-Pod (1)/ Bi-Pod (1)</t>
  </si>
  <si>
    <t>Prism/Prism Rods (2)</t>
  </si>
  <si>
    <t>Level / Rod</t>
  </si>
  <si>
    <t>Tapes</t>
  </si>
  <si>
    <t>Radios</t>
  </si>
  <si>
    <t>Flagging/Pins/PK Nails/Paint/Drill/ etc.</t>
  </si>
  <si>
    <t>Pin Finder</t>
  </si>
  <si>
    <t>Safty Equipment (cones, Vest, Light)</t>
  </si>
  <si>
    <t>Insurance</t>
  </si>
  <si>
    <t>Damage to Premises</t>
  </si>
  <si>
    <t>Med Exp</t>
  </si>
  <si>
    <t>General Aggregate</t>
  </si>
  <si>
    <t>Per Claim</t>
  </si>
  <si>
    <t>Aggregate</t>
  </si>
  <si>
    <t>Deductible</t>
  </si>
  <si>
    <t>Premium Cost Per Year</t>
  </si>
  <si>
    <t>Automobile Liability</t>
  </si>
  <si>
    <t>Each Accident</t>
  </si>
  <si>
    <t>Building Cost</t>
  </si>
  <si>
    <t>per square foot</t>
  </si>
  <si>
    <t>Rent</t>
  </si>
  <si>
    <t>Rate Based on Size of Office</t>
  </si>
  <si>
    <t>Rate based on number of Employees</t>
  </si>
  <si>
    <t>Based on Size of Office</t>
  </si>
  <si>
    <t>Per sqrt ft</t>
  </si>
  <si>
    <t>Building Size</t>
  </si>
  <si>
    <t>Index</t>
  </si>
  <si>
    <t>SQ for Calcs</t>
  </si>
  <si>
    <t>Work Out Of Home</t>
  </si>
  <si>
    <t>Rent less than 1000sq</t>
  </si>
  <si>
    <t>Rent 1,000-1,500</t>
  </si>
  <si>
    <t>Rent 1,500-2,000</t>
  </si>
  <si>
    <t>Rent 2,500+</t>
  </si>
  <si>
    <t xml:space="preserve">Own Building </t>
  </si>
  <si>
    <t>$/Hr</t>
  </si>
  <si>
    <t>Type of Employee Rols</t>
  </si>
  <si>
    <t>Count</t>
  </si>
  <si>
    <t>Profit Margin Desired</t>
  </si>
  <si>
    <t>Periods</t>
  </si>
  <si>
    <t>Data</t>
  </si>
  <si>
    <t>Survey Vehicles</t>
  </si>
  <si>
    <t>Personal Vehicle</t>
  </si>
  <si>
    <t>Monthly</t>
  </si>
  <si>
    <t>Yes NO</t>
  </si>
  <si>
    <t>Yes</t>
  </si>
  <si>
    <t>Quarterly</t>
  </si>
  <si>
    <t>No</t>
  </si>
  <si>
    <t>Yearly</t>
  </si>
  <si>
    <t>Total Number Of Employees</t>
  </si>
  <si>
    <t>Job Count</t>
  </si>
  <si>
    <t>Enter Information</t>
  </si>
  <si>
    <t>Total Indirect Cost</t>
  </si>
  <si>
    <t>Total Cost before of Business</t>
  </si>
  <si>
    <t xml:space="preserve">Total Revenue </t>
  </si>
  <si>
    <t>Estimate Revenue This Year</t>
  </si>
  <si>
    <t>*If you are not sure leave blank</t>
  </si>
  <si>
    <t>Estimate of Total Project This Year</t>
  </si>
  <si>
    <t xml:space="preserve"> Basic Business Information Complete! Move on to Quote tab!</t>
  </si>
  <si>
    <t>Utilties (Industry Rate Based on Sq Ft)</t>
  </si>
  <si>
    <t>Direct Industry Rates</t>
  </si>
  <si>
    <t>Vehicle</t>
  </si>
  <si>
    <t>Work Vehicles</t>
  </si>
  <si>
    <t xml:space="preserve">Rent Rate Per Year  $ </t>
  </si>
  <si>
    <t>Cyber</t>
  </si>
  <si>
    <t>Project Supplies Cost:</t>
  </si>
  <si>
    <t>Travel Distance (Miles) RT</t>
  </si>
  <si>
    <t>Your Cost  Of Project</t>
  </si>
  <si>
    <t>Renters Insurance</t>
  </si>
  <si>
    <t>CAD Cost + Maintenece</t>
  </si>
  <si>
    <t>Email</t>
  </si>
  <si>
    <t>Accounting Software</t>
  </si>
  <si>
    <t>Office/PDF Editor</t>
  </si>
  <si>
    <t xml:space="preserve">1950 over 7 years + $300 maintence </t>
  </si>
  <si>
    <t>Gmail Business = $18 per month plus $15 per user</t>
  </si>
  <si>
    <t xml:space="preserve">Quickbooks $27 per month </t>
  </si>
  <si>
    <t>Industry Average assumes fire and alarm</t>
  </si>
  <si>
    <t>Microsoft Office + PDF Editor</t>
  </si>
  <si>
    <t>$39k per truck over 7 year</t>
  </si>
  <si>
    <t>Truck Cap over 7 years</t>
  </si>
  <si>
    <t>Light Bar for Truck</t>
  </si>
  <si>
    <t>Truck Box organiser</t>
  </si>
  <si>
    <t>Oil Changes, tires, general maintence</t>
  </si>
  <si>
    <t>Comments</t>
  </si>
  <si>
    <t>Cost Per Year</t>
  </si>
  <si>
    <t>Security, Cleaning, Basic Supplies,Lights, Air filters etc</t>
  </si>
  <si>
    <t>IT/Security</t>
  </si>
  <si>
    <t>Website (Yearly Hosting)</t>
  </si>
  <si>
    <t>Desk Setup (Computer/Desk/Monitors)</t>
  </si>
  <si>
    <t xml:space="preserve">$20 per month </t>
  </si>
  <si>
    <t>Anti-Virus</t>
  </si>
  <si>
    <t xml:space="preserve">$5 Per employee per month </t>
  </si>
  <si>
    <t>Computer Backup</t>
  </si>
  <si>
    <t>Blazeback Back per year</t>
  </si>
  <si>
    <t>Printer/Plotters</t>
  </si>
  <si>
    <t>$75 lease per month per year</t>
  </si>
  <si>
    <t>Drafting Computer, desk, monitors, desk over 7 yrs per employee</t>
  </si>
  <si>
    <t>Do You Use a Personal or Work Vehicle</t>
  </si>
  <si>
    <t>Do you have any Support Roles?</t>
  </si>
  <si>
    <t>Support Roles</t>
  </si>
  <si>
    <t>Marketing/Sponsorship/Donations</t>
  </si>
  <si>
    <t>$15 per hour times 2080 hrs per yearAccounting, Collections, Admin etc</t>
  </si>
  <si>
    <t>Support Role Salary</t>
  </si>
  <si>
    <t>Non-Direct Time %</t>
  </si>
  <si>
    <t>$ per mile of (assume $4 gas and 25 miles per gallon)</t>
  </si>
  <si>
    <t>Cost Of Setup Vehicle Per Year</t>
  </si>
  <si>
    <t>Maitenance Per Year/Truck</t>
  </si>
  <si>
    <t>Estimated Personal Work Cost per Year</t>
  </si>
  <si>
    <t>Cost of Tools/Year per Truck</t>
  </si>
  <si>
    <t>Robot/Total Station</t>
  </si>
  <si>
    <t>GPS Units</t>
  </si>
  <si>
    <t>Data Collectors</t>
  </si>
  <si>
    <t>Trucks Equiped with Tools</t>
  </si>
  <si>
    <t>Survey Equipment</t>
  </si>
  <si>
    <t>$1,000,000 Each Occurance</t>
  </si>
  <si>
    <t>Survey Equipment/Year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</si>
</sst>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26" x14ac:knownFonts="1">
    <font>
      <sz val="10"/>
      <color rgb="FF000000"/>
      <name val="Arial"/>
      <scheme val="minor"/>
    </font>
    <font>
      <b/>
      <sz val="36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24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2"/>
      <color rgb="FF9C570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 (Body)"/>
    </font>
    <font>
      <sz val="10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6"/>
      <color rgb="FF000000"/>
      <name val="Arial"/>
      <family val="2"/>
    </font>
    <font>
      <sz val="10"/>
      <color theme="0"/>
      <name val="Arial (Body)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A5A5A5"/>
      </patternFill>
    </fill>
    <fill>
      <patternFill patternType="solid">
        <fgColor theme="0"/>
        <bgColor rgb="FFD8D8D8"/>
      </patternFill>
    </fill>
    <fill>
      <patternFill patternType="solid">
        <fgColor rgb="FFEEF2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1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1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5" fillId="0" borderId="0" xfId="0" applyFont="1"/>
    <xf numFmtId="1" fontId="3" fillId="0" borderId="0" xfId="0" applyNumberFormat="1" applyFont="1"/>
    <xf numFmtId="0" fontId="3" fillId="0" borderId="0" xfId="0" applyFont="1"/>
    <xf numFmtId="164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/>
    <xf numFmtId="3" fontId="11" fillId="0" borderId="0" xfId="0" applyNumberFormat="1" applyFont="1"/>
    <xf numFmtId="9" fontId="2" fillId="0" borderId="0" xfId="0" applyNumberFormat="1" applyFont="1" applyAlignment="1">
      <alignment horizontal="center"/>
    </xf>
    <xf numFmtId="9" fontId="4" fillId="0" borderId="0" xfId="0" applyNumberFormat="1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9" fontId="8" fillId="0" borderId="0" xfId="0" applyNumberFormat="1" applyFont="1" applyAlignment="1">
      <alignment horizontal="center"/>
    </xf>
    <xf numFmtId="0" fontId="3" fillId="6" borderId="2" xfId="0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5" fontId="17" fillId="0" borderId="2" xfId="0" applyNumberFormat="1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/>
    <xf numFmtId="0" fontId="17" fillId="0" borderId="9" xfId="0" applyFont="1" applyBorder="1"/>
    <xf numFmtId="9" fontId="17" fillId="4" borderId="2" xfId="0" applyNumberFormat="1" applyFont="1" applyFill="1" applyBorder="1"/>
    <xf numFmtId="0" fontId="17" fillId="0" borderId="5" xfId="0" applyFont="1" applyBorder="1" applyAlignment="1">
      <alignment horizontal="center"/>
    </xf>
    <xf numFmtId="7" fontId="17" fillId="0" borderId="8" xfId="0" applyNumberFormat="1" applyFont="1" applyBorder="1"/>
    <xf numFmtId="9" fontId="17" fillId="0" borderId="0" xfId="0" applyNumberFormat="1" applyFont="1"/>
    <xf numFmtId="7" fontId="17" fillId="0" borderId="0" xfId="0" applyNumberFormat="1" applyFont="1"/>
    <xf numFmtId="0" fontId="18" fillId="0" borderId="0" xfId="0" applyFont="1" applyAlignment="1"/>
    <xf numFmtId="0" fontId="19" fillId="0" borderId="0" xfId="0" applyFont="1" applyAlignment="1"/>
    <xf numFmtId="164" fontId="3" fillId="6" borderId="2" xfId="0" applyNumberFormat="1" applyFont="1" applyFill="1" applyBorder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5" fillId="0" borderId="0" xfId="0" applyFont="1"/>
    <xf numFmtId="0" fontId="2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1" fillId="0" borderId="0" xfId="2" applyFont="1" applyBorder="1" applyAlignment="1">
      <alignment horizontal="center"/>
    </xf>
    <xf numFmtId="0" fontId="0" fillId="0" borderId="0" xfId="0" applyFont="1" applyFill="1" applyAlignment="1"/>
    <xf numFmtId="1" fontId="3" fillId="7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22" fillId="0" borderId="0" xfId="0" applyFont="1"/>
    <xf numFmtId="1" fontId="3" fillId="9" borderId="0" xfId="0" applyNumberFormat="1" applyFont="1" applyFill="1" applyBorder="1" applyAlignment="1">
      <alignment horizontal="center"/>
    </xf>
    <xf numFmtId="3" fontId="3" fillId="6" borderId="12" xfId="1" applyNumberFormat="1" applyFont="1" applyFill="1" applyBorder="1" applyAlignment="1">
      <alignment horizontal="center"/>
    </xf>
    <xf numFmtId="1" fontId="3" fillId="7" borderId="13" xfId="0" applyNumberFormat="1" applyFont="1" applyFill="1" applyBorder="1" applyAlignment="1">
      <alignment horizontal="center"/>
    </xf>
    <xf numFmtId="164" fontId="15" fillId="2" borderId="2" xfId="0" applyNumberFormat="1" applyFont="1" applyFill="1" applyBorder="1" applyAlignment="1">
      <alignment horizontal="center"/>
    </xf>
    <xf numFmtId="0" fontId="14" fillId="0" borderId="0" xfId="0" applyFont="1"/>
    <xf numFmtId="164" fontId="13" fillId="5" borderId="2" xfId="3" applyNumberFormat="1" applyBorder="1" applyAlignment="1">
      <alignment horizontal="center"/>
    </xf>
    <xf numFmtId="164" fontId="17" fillId="0" borderId="0" xfId="0" applyNumberFormat="1" applyFont="1" applyAlignment="1">
      <alignment horizontal="center" wrapText="1"/>
    </xf>
    <xf numFmtId="164" fontId="17" fillId="0" borderId="0" xfId="0" applyNumberFormat="1" applyFont="1" applyAlignment="1"/>
    <xf numFmtId="9" fontId="13" fillId="5" borderId="2" xfId="2" applyFont="1" applyFill="1" applyBorder="1" applyAlignment="1">
      <alignment horizontal="center"/>
    </xf>
    <xf numFmtId="2" fontId="15" fillId="0" borderId="0" xfId="0" applyNumberFormat="1" applyFont="1" applyAlignment="1"/>
    <xf numFmtId="9" fontId="0" fillId="0" borderId="0" xfId="0" applyNumberFormat="1" applyFont="1" applyAlignment="1"/>
    <xf numFmtId="166" fontId="17" fillId="2" borderId="2" xfId="0" applyNumberFormat="1" applyFont="1" applyFill="1" applyBorder="1" applyAlignment="1">
      <alignment horizontal="center"/>
    </xf>
    <xf numFmtId="164" fontId="0" fillId="0" borderId="0" xfId="0" applyNumberFormat="1" applyFont="1" applyAlignment="1"/>
    <xf numFmtId="164" fontId="14" fillId="0" borderId="0" xfId="0" applyNumberFormat="1" applyFont="1" applyAlignment="1"/>
    <xf numFmtId="164" fontId="11" fillId="0" borderId="0" xfId="0" applyNumberFormat="1" applyFont="1"/>
    <xf numFmtId="0" fontId="21" fillId="10" borderId="10" xfId="0" applyFont="1" applyFill="1" applyBorder="1" applyAlignment="1">
      <alignment horizontal="center"/>
    </xf>
    <xf numFmtId="0" fontId="14" fillId="0" borderId="0" xfId="0" applyFont="1" applyAlignment="1"/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/>
    <xf numFmtId="0" fontId="10" fillId="0" borderId="14" xfId="0" applyFont="1" applyBorder="1"/>
    <xf numFmtId="0" fontId="11" fillId="0" borderId="14" xfId="0" applyFont="1" applyBorder="1"/>
    <xf numFmtId="0" fontId="9" fillId="0" borderId="14" xfId="0" applyFont="1" applyBorder="1"/>
    <xf numFmtId="0" fontId="24" fillId="0" borderId="0" xfId="0" applyFont="1" applyAlignment="1"/>
    <xf numFmtId="8" fontId="3" fillId="0" borderId="0" xfId="0" applyNumberFormat="1" applyFont="1"/>
    <xf numFmtId="0" fontId="16" fillId="0" borderId="14" xfId="0" applyFont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22" fillId="0" borderId="14" xfId="0" applyFont="1" applyBorder="1"/>
    <xf numFmtId="0" fontId="23" fillId="0" borderId="0" xfId="0" applyFont="1"/>
    <xf numFmtId="164" fontId="3" fillId="8" borderId="1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9" fontId="17" fillId="2" borderId="2" xfId="2" applyFont="1" applyFill="1" applyBorder="1" applyAlignment="1">
      <alignment horizontal="center"/>
    </xf>
    <xf numFmtId="0" fontId="12" fillId="0" borderId="0" xfId="0" applyFont="1" applyAlignment="1"/>
    <xf numFmtId="9" fontId="3" fillId="0" borderId="0" xfId="2" applyFont="1" applyAlignment="1"/>
    <xf numFmtId="0" fontId="0" fillId="0" borderId="0" xfId="0" applyFont="1" applyBorder="1" applyAlignment="1"/>
    <xf numFmtId="164" fontId="17" fillId="0" borderId="17" xfId="0" applyNumberFormat="1" applyFont="1" applyBorder="1"/>
    <xf numFmtId="0" fontId="0" fillId="0" borderId="18" xfId="0" applyFont="1" applyBorder="1" applyAlignment="1"/>
    <xf numFmtId="0" fontId="0" fillId="0" borderId="19" xfId="0" applyFont="1" applyBorder="1" applyAlignment="1"/>
    <xf numFmtId="0" fontId="17" fillId="0" borderId="20" xfId="0" applyFont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25" fillId="0" borderId="0" xfId="0" applyFont="1" applyAlignment="1"/>
    <xf numFmtId="0" fontId="25" fillId="0" borderId="0" xfId="0" applyFont="1" applyFill="1" applyAlignment="1"/>
    <xf numFmtId="164" fontId="10" fillId="0" borderId="0" xfId="0" applyNumberFormat="1" applyFont="1"/>
    <xf numFmtId="9" fontId="3" fillId="7" borderId="2" xfId="2" applyFont="1" applyFill="1" applyBorder="1" applyAlignment="1">
      <alignment horizontal="center"/>
    </xf>
    <xf numFmtId="9" fontId="2" fillId="0" borderId="5" xfId="2" applyFont="1" applyBorder="1" applyAlignment="1">
      <alignment horizontal="center"/>
    </xf>
    <xf numFmtId="9" fontId="3" fillId="3" borderId="6" xfId="2" applyFont="1" applyFill="1" applyBorder="1"/>
    <xf numFmtId="0" fontId="11" fillId="0" borderId="0" xfId="0" applyFont="1" applyBorder="1"/>
    <xf numFmtId="0" fontId="9" fillId="0" borderId="0" xfId="0" applyFont="1" applyAlignment="1">
      <alignment horizontal="center"/>
    </xf>
    <xf numFmtId="166" fontId="0" fillId="0" borderId="0" xfId="0" applyNumberFormat="1" applyFont="1" applyAlignment="1"/>
    <xf numFmtId="9" fontId="0" fillId="0" borderId="0" xfId="2" applyFont="1" applyAlignment="1"/>
    <xf numFmtId="164" fontId="13" fillId="5" borderId="2" xfId="2" applyNumberFormat="1" applyFont="1" applyFill="1" applyBorder="1" applyAlignment="1">
      <alignment horizontal="center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21">
    <dxf>
      <numFmt numFmtId="164" formatCode="&quot;$&quot;#,##0"/>
      <fill>
        <patternFill>
          <bgColor rgb="FFFCEC9C"/>
        </patternFill>
      </fill>
    </dxf>
    <dxf>
      <numFmt numFmtId="13" formatCode="0%"/>
      <fill>
        <patternFill>
          <bgColor rgb="FFFCEC9C"/>
        </patternFill>
      </fill>
    </dxf>
    <dxf>
      <numFmt numFmtId="164" formatCode="&quot;$&quot;#,##0"/>
      <fill>
        <patternFill>
          <bgColor rgb="FFFCEC9C"/>
        </patternFill>
      </fill>
    </dxf>
    <dxf>
      <numFmt numFmtId="164" formatCode="&quot;$&quot;#,##0"/>
      <fill>
        <patternFill>
          <bgColor theme="0" tint="-0.34998626667073579"/>
        </patternFill>
      </fill>
    </dxf>
    <dxf>
      <numFmt numFmtId="164" formatCode="&quot;$&quot;#,##0"/>
      <fill>
        <patternFill>
          <bgColor theme="0" tint="-0.34998626667073579"/>
        </patternFill>
      </fill>
    </dxf>
    <dxf>
      <numFmt numFmtId="164" formatCode="&quot;$&quot;#,##0"/>
      <fill>
        <patternFill>
          <bgColor rgb="FF92D050"/>
        </patternFill>
      </fill>
    </dxf>
    <dxf>
      <numFmt numFmtId="13" formatCode="0%"/>
      <fill>
        <patternFill>
          <bgColor rgb="FF92D050"/>
        </patternFill>
      </fill>
    </dxf>
    <dxf>
      <font>
        <b val="0"/>
        <i val="0"/>
        <strike val="0"/>
        <u val="none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&quot;$&quot;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ill>
        <patternFill patternType="solid">
          <fgColor rgb="FFFFC000"/>
          <bgColor rgb="FFFFC000"/>
        </patternFill>
      </fill>
    </dxf>
    <dxf>
      <numFmt numFmtId="164" formatCode="&quot;$&quot;#,##0"/>
      <fill>
        <patternFill>
          <bgColor rgb="FF92D050"/>
        </patternFill>
      </fill>
    </dxf>
    <dxf>
      <numFmt numFmtId="1" formatCode="0"/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CEC9C"/>
      <color rgb="FFEEF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3"/>
  <sheetViews>
    <sheetView showGridLines="0" tabSelected="1" zoomScale="120" zoomScaleNormal="120" workbookViewId="0">
      <pane ySplit="4" topLeftCell="A66" activePane="bottomLeft" state="frozen"/>
      <selection pane="bottomLeft" activeCell="C74" sqref="C74"/>
    </sheetView>
  </sheetViews>
  <sheetFormatPr baseColWidth="10" defaultColWidth="12.6640625" defaultRowHeight="15" customHeight="1" x14ac:dyDescent="0.15"/>
  <cols>
    <col min="1" max="5" width="8.6640625" customWidth="1"/>
    <col min="6" max="6" width="38.1640625" customWidth="1"/>
    <col min="7" max="7" width="25.1640625" customWidth="1"/>
    <col min="8" max="8" width="19.1640625" customWidth="1"/>
    <col min="9" max="24" width="8.6640625" customWidth="1"/>
  </cols>
  <sheetData>
    <row r="1" spans="6:8" ht="45" x14ac:dyDescent="0.45">
      <c r="G1" s="1" t="s">
        <v>0</v>
      </c>
    </row>
    <row r="2" spans="6:8" ht="13" x14ac:dyDescent="0.15"/>
    <row r="3" spans="6:8" ht="18" thickBot="1" x14ac:dyDescent="0.25">
      <c r="F3" s="2" t="s">
        <v>1</v>
      </c>
      <c r="G3" s="3" t="s">
        <v>107</v>
      </c>
      <c r="H3" s="3" t="s">
        <v>2</v>
      </c>
    </row>
    <row r="4" spans="6:8" ht="13" x14ac:dyDescent="0.15"/>
    <row r="5" spans="6:8" ht="16" x14ac:dyDescent="0.2">
      <c r="F5" s="4"/>
      <c r="G5" s="4"/>
      <c r="H5" s="5"/>
    </row>
    <row r="6" spans="6:8" ht="16" x14ac:dyDescent="0.2">
      <c r="F6" s="6" t="s">
        <v>3</v>
      </c>
      <c r="G6" s="38" t="s">
        <v>101</v>
      </c>
    </row>
    <row r="7" spans="6:8" ht="16" x14ac:dyDescent="0.2">
      <c r="F7" s="5"/>
      <c r="G7" s="4"/>
      <c r="H7" s="8"/>
    </row>
    <row r="8" spans="6:8" ht="16" x14ac:dyDescent="0.2">
      <c r="F8" s="37" t="str">
        <f>IF(G6="YES","Type of Employees:","")</f>
        <v>Type of Employees:</v>
      </c>
      <c r="G8" s="4"/>
      <c r="H8" s="8"/>
    </row>
    <row r="9" spans="6:8" ht="16" x14ac:dyDescent="0.2">
      <c r="F9" s="37" t="str">
        <f>IF(G6="YES","Admin","")</f>
        <v>Admin</v>
      </c>
      <c r="G9" s="4">
        <v>1</v>
      </c>
    </row>
    <row r="10" spans="6:8" ht="16" x14ac:dyDescent="0.2">
      <c r="F10" s="37" t="str">
        <f>IF(G6="YES","Draftsmen","")</f>
        <v>Draftsmen</v>
      </c>
      <c r="G10" s="4">
        <v>1</v>
      </c>
    </row>
    <row r="11" spans="6:8" ht="16" x14ac:dyDescent="0.2">
      <c r="F11" s="37" t="str">
        <f>IF(G6="YES","Field Crew","")</f>
        <v>Field Crew</v>
      </c>
      <c r="G11" s="4">
        <v>1</v>
      </c>
    </row>
    <row r="12" spans="6:8" ht="16" x14ac:dyDescent="0.2">
      <c r="F12" s="37" t="str">
        <f>IF(G6="YES","Field Crew Helper","")</f>
        <v>Field Crew Helper</v>
      </c>
      <c r="G12" s="4">
        <v>1</v>
      </c>
    </row>
    <row r="13" spans="6:8" ht="16" x14ac:dyDescent="0.2">
      <c r="F13" s="37" t="str">
        <f>IF(G6="YES","Licenese PS","")</f>
        <v>Licenese PS</v>
      </c>
      <c r="G13" s="4">
        <v>1</v>
      </c>
    </row>
    <row r="14" spans="6:8" ht="16" x14ac:dyDescent="0.2">
      <c r="F14" s="37" t="str">
        <f>IF(G6="YES","IT/Accounting/Support","")</f>
        <v>IT/Accounting/Support</v>
      </c>
      <c r="G14" s="4">
        <v>0</v>
      </c>
    </row>
    <row r="15" spans="6:8" ht="16" x14ac:dyDescent="0.2">
      <c r="F15" s="37" t="str">
        <f>IF(G6="YES","Managers","")</f>
        <v>Managers</v>
      </c>
      <c r="G15" s="4">
        <v>0</v>
      </c>
    </row>
    <row r="16" spans="6:8" ht="16" x14ac:dyDescent="0.2">
      <c r="F16" s="36" t="str">
        <f>IF(G6="YES","Total Employees","Self Employeed")</f>
        <v>Total Employees</v>
      </c>
      <c r="G16" s="12">
        <f>IF(G6="NO",1,SUM(G9:G15))</f>
        <v>5</v>
      </c>
      <c r="H16" s="13"/>
    </row>
    <row r="17" spans="6:8" ht="16" x14ac:dyDescent="0.2">
      <c r="F17" s="5"/>
      <c r="G17" s="4"/>
      <c r="H17" s="8"/>
    </row>
    <row r="18" spans="6:8" ht="16" x14ac:dyDescent="0.2">
      <c r="F18" s="9" t="s">
        <v>5</v>
      </c>
      <c r="G18" s="4"/>
      <c r="H18" s="14"/>
    </row>
    <row r="19" spans="6:8" ht="16" x14ac:dyDescent="0.2">
      <c r="F19" s="10" t="s">
        <v>6</v>
      </c>
      <c r="G19" s="76">
        <v>1000</v>
      </c>
      <c r="H19" s="75"/>
    </row>
    <row r="20" spans="6:8" ht="16" x14ac:dyDescent="0.2">
      <c r="F20" s="36" t="s">
        <v>119</v>
      </c>
      <c r="G20" s="16">
        <f>G19*Assumptions!C63*12</f>
        <v>18000</v>
      </c>
      <c r="H20" s="77"/>
    </row>
    <row r="21" spans="6:8" ht="16" x14ac:dyDescent="0.2">
      <c r="F21" s="5"/>
      <c r="G21" s="4"/>
      <c r="H21" s="8"/>
    </row>
    <row r="22" spans="6:8" ht="16" x14ac:dyDescent="0.2">
      <c r="F22" s="60" t="s">
        <v>115</v>
      </c>
      <c r="G22" s="4"/>
      <c r="H22" s="8"/>
    </row>
    <row r="23" spans="6:8" ht="16" x14ac:dyDescent="0.2">
      <c r="F23" s="11" t="s">
        <v>7</v>
      </c>
      <c r="G23" s="16">
        <f>$G$19*VLOOKUP(F23,Assumptions!$B$63:$C$71,2,FALSE)*12</f>
        <v>600</v>
      </c>
      <c r="H23" s="35"/>
    </row>
    <row r="24" spans="6:8" ht="16" x14ac:dyDescent="0.2">
      <c r="F24" s="11" t="s">
        <v>8</v>
      </c>
      <c r="G24" s="16">
        <f>$G$19*VLOOKUP(F24,Assumptions!$B$63:$C$71,2,FALSE)*12</f>
        <v>1800</v>
      </c>
      <c r="H24" s="35"/>
    </row>
    <row r="25" spans="6:8" ht="16" x14ac:dyDescent="0.2">
      <c r="F25" s="11" t="s">
        <v>9</v>
      </c>
      <c r="G25" s="16">
        <f>$G$19*VLOOKUP(F25,Assumptions!$B$63:$C$71,2,FALSE)*12</f>
        <v>1800</v>
      </c>
      <c r="H25" s="35"/>
    </row>
    <row r="26" spans="6:8" ht="16" x14ac:dyDescent="0.2">
      <c r="F26" s="11" t="s">
        <v>10</v>
      </c>
      <c r="G26" s="16">
        <f>$G$19*VLOOKUP(F26,Assumptions!$B$63:$C$71,2,FALSE)*12</f>
        <v>240</v>
      </c>
      <c r="H26" s="35"/>
    </row>
    <row r="27" spans="6:8" ht="16" x14ac:dyDescent="0.2">
      <c r="F27" s="11" t="s">
        <v>11</v>
      </c>
      <c r="G27" s="16">
        <f>$G$19*VLOOKUP(F27,Assumptions!$B$63:$C$71,2,FALSE)*12</f>
        <v>1200</v>
      </c>
      <c r="H27" s="35"/>
    </row>
    <row r="28" spans="6:8" ht="16" x14ac:dyDescent="0.2">
      <c r="F28" s="11" t="s">
        <v>12</v>
      </c>
      <c r="G28" s="16">
        <f>$G$19*VLOOKUP(F28,Assumptions!$B$63:$C$71,2,FALSE)*12</f>
        <v>1200</v>
      </c>
      <c r="H28" s="35"/>
    </row>
    <row r="29" spans="6:8" ht="16" x14ac:dyDescent="0.2">
      <c r="F29" s="11" t="s">
        <v>13</v>
      </c>
      <c r="G29" s="16">
        <f>$G$19*VLOOKUP(F29,Assumptions!$B$63:$C$71,2,FALSE)*12</f>
        <v>2400</v>
      </c>
      <c r="H29" s="35"/>
    </row>
    <row r="30" spans="6:8" ht="14" x14ac:dyDescent="0.15">
      <c r="F30" s="18" t="s">
        <v>14</v>
      </c>
      <c r="G30" s="16">
        <f>$G$19*VLOOKUP(F30,Assumptions!$B$63:$C$71,2,FALSE)*12</f>
        <v>2400</v>
      </c>
      <c r="H30" s="35"/>
    </row>
    <row r="31" spans="6:8" ht="16" x14ac:dyDescent="0.2">
      <c r="F31" s="5"/>
      <c r="H31" s="14"/>
    </row>
    <row r="32" spans="6:8" ht="16" x14ac:dyDescent="0.2">
      <c r="F32" s="61" t="s">
        <v>153</v>
      </c>
      <c r="G32" s="90" t="s">
        <v>118</v>
      </c>
      <c r="H32" s="8"/>
    </row>
    <row r="33" spans="6:11" ht="16" x14ac:dyDescent="0.2">
      <c r="F33" s="5" t="str">
        <f>IF(G32="Personal Vehicle","What % Is Used for Work?","")</f>
        <v/>
      </c>
      <c r="G33" s="67"/>
      <c r="H33" s="8"/>
    </row>
    <row r="34" spans="6:11" ht="16" x14ac:dyDescent="0.2">
      <c r="F34" s="64" t="str">
        <f>IF(G32="Personal Vehicle","","Transporation")</f>
        <v>Transporation</v>
      </c>
      <c r="G34" s="63"/>
      <c r="H34" s="8"/>
    </row>
    <row r="35" spans="6:11" ht="16" x14ac:dyDescent="0.2">
      <c r="F35" s="61" t="str">
        <f>IF(G32="Personal Vehicle","","Number of Business Vehicle")</f>
        <v>Number of Business Vehicle</v>
      </c>
      <c r="G35" s="70">
        <v>2</v>
      </c>
      <c r="H35" s="71"/>
    </row>
    <row r="36" spans="6:11" ht="16" x14ac:dyDescent="0.2">
      <c r="F36" s="61" t="str">
        <f>IF(G32="Personal Vehicle","","Cost Of Setup Vehicle Per Year")</f>
        <v>Cost Of Setup Vehicle Per Year</v>
      </c>
      <c r="G36" s="72">
        <f>IF(G32="Personal Vehicle","",(VLOOKUP(F36,Assumptions!$B$5:$C$11,2,FALSE)*G35))</f>
        <v>11371.428571428572</v>
      </c>
      <c r="H36" s="73"/>
    </row>
    <row r="37" spans="6:11" ht="16" x14ac:dyDescent="0.2">
      <c r="F37" s="66" t="str">
        <f>IF(G32="Personal Vehicle","Estimated Personal Work Cost per Year","Maitenance Per Year/Truck")</f>
        <v>Maitenance Per Year/Truck</v>
      </c>
      <c r="G37" s="116">
        <f>IF(G32="Personal Vehicle",(VLOOKUP(F37,Assumptions!$B$5:$C$11,2,FALSE)*G33),(G35*VLOOKUP(F37,Assumptions!$B$5:$C$11,2,FALSE)))</f>
        <v>4000</v>
      </c>
      <c r="H37" s="115"/>
    </row>
    <row r="38" spans="6:11" ht="13" x14ac:dyDescent="0.15">
      <c r="H38" s="14"/>
    </row>
    <row r="39" spans="6:11" ht="13" x14ac:dyDescent="0.15">
      <c r="H39" s="14"/>
    </row>
    <row r="40" spans="6:11" ht="16" x14ac:dyDescent="0.2">
      <c r="F40" s="17" t="s">
        <v>16</v>
      </c>
      <c r="G40" s="4"/>
      <c r="H40" s="8"/>
    </row>
    <row r="41" spans="6:11" ht="16" x14ac:dyDescent="0.2">
      <c r="F41" s="11" t="s">
        <v>166</v>
      </c>
      <c r="G41" s="34">
        <v>2</v>
      </c>
      <c r="H41" s="14"/>
      <c r="I41" s="118"/>
      <c r="J41" s="118"/>
      <c r="K41" s="117"/>
    </row>
    <row r="42" spans="6:11" ht="16" x14ac:dyDescent="0.2">
      <c r="F42" s="11" t="s">
        <v>165</v>
      </c>
      <c r="G42" s="34">
        <v>1</v>
      </c>
      <c r="H42" s="14"/>
      <c r="I42" s="118"/>
      <c r="J42" s="118"/>
      <c r="K42" s="117"/>
    </row>
    <row r="43" spans="6:11" ht="16" x14ac:dyDescent="0.2">
      <c r="F43" s="11" t="s">
        <v>167</v>
      </c>
      <c r="G43" s="34">
        <v>1</v>
      </c>
      <c r="H43" s="14"/>
      <c r="I43" s="118"/>
      <c r="J43" s="118"/>
      <c r="K43" s="117"/>
    </row>
    <row r="44" spans="6:11" ht="16" x14ac:dyDescent="0.2">
      <c r="F44" s="11" t="s">
        <v>168</v>
      </c>
      <c r="G44" s="34">
        <v>1</v>
      </c>
      <c r="H44" s="14"/>
      <c r="I44" s="118"/>
      <c r="J44" s="118"/>
      <c r="K44" s="117"/>
    </row>
    <row r="45" spans="6:11" ht="16" x14ac:dyDescent="0.2">
      <c r="F45" s="11" t="s">
        <v>171</v>
      </c>
      <c r="G45" s="78">
        <f>(VLOOKUP(F41,Assumptions!$B$14:$C$17,2,FALSE)*G41)+(VLOOKUP(F42,Assumptions!$B$14:$C$17,2,FALSE)*G42)+(VLOOKUP(F43,Assumptions!$B$14:$C$17,2,FALSE)*G43)</f>
        <v>8214.2857142857138</v>
      </c>
      <c r="H45" s="35"/>
      <c r="I45" s="118"/>
      <c r="J45" s="118"/>
      <c r="K45" s="117"/>
    </row>
    <row r="46" spans="6:11" ht="16" x14ac:dyDescent="0.2">
      <c r="F46" s="11" t="s">
        <v>164</v>
      </c>
      <c r="G46" s="16">
        <f>(VLOOKUP(F46,Assumptions!$B$14:$C$27,2,FALSE)*G44)</f>
        <v>583.14285714285711</v>
      </c>
      <c r="H46" s="35"/>
      <c r="I46" s="118"/>
      <c r="J46" s="118"/>
      <c r="K46" s="117"/>
    </row>
    <row r="47" spans="6:11" ht="16" x14ac:dyDescent="0.2">
      <c r="F47" s="11" t="s">
        <v>15</v>
      </c>
      <c r="G47" s="16">
        <f>(VLOOKUP(F47,Assumptions!$B$14:$C$27,2,FALSE)*G44)</f>
        <v>300</v>
      </c>
      <c r="H47" s="35"/>
      <c r="I47" s="118"/>
      <c r="J47" s="118"/>
      <c r="K47" s="117"/>
    </row>
    <row r="48" spans="6:11" ht="16" x14ac:dyDescent="0.2">
      <c r="F48" s="5"/>
      <c r="H48" s="14"/>
      <c r="I48" s="118"/>
      <c r="J48" s="118"/>
      <c r="K48" s="117"/>
    </row>
    <row r="49" spans="6:11" ht="16" x14ac:dyDescent="0.2">
      <c r="F49" s="17" t="s">
        <v>17</v>
      </c>
      <c r="G49" s="4"/>
      <c r="H49" s="8"/>
      <c r="I49" s="118"/>
      <c r="J49" s="118"/>
      <c r="K49" s="117"/>
    </row>
    <row r="50" spans="6:11" ht="16" x14ac:dyDescent="0.2">
      <c r="F50" s="11" t="s">
        <v>18</v>
      </c>
      <c r="G50" s="78">
        <f>VLOOKUP(F50,Assumptions!$B$43:$C$60,2,FALSE)</f>
        <v>2000</v>
      </c>
      <c r="H50" s="35"/>
      <c r="I50" s="117"/>
      <c r="J50" s="117"/>
      <c r="K50" s="117"/>
    </row>
    <row r="51" spans="6:11" ht="16" x14ac:dyDescent="0.2">
      <c r="F51" s="36" t="s">
        <v>19</v>
      </c>
      <c r="G51" s="16">
        <f>IF(G32="Personal Vehicle",VLOOKUP(F51,Assumptions!$B$43:$C$60,2,FALSE)*G33,VLOOKUP(F51,Assumptions!$B$43:$C$60,2,FALSE)*G35)</f>
        <v>2400</v>
      </c>
      <c r="H51" s="35"/>
      <c r="I51" s="117"/>
      <c r="J51" s="117"/>
      <c r="K51" s="117"/>
    </row>
    <row r="52" spans="6:11" ht="16" x14ac:dyDescent="0.2">
      <c r="F52" s="36" t="s">
        <v>124</v>
      </c>
      <c r="G52" s="78">
        <f>VLOOKUP(F52,Assumptions!$B$43:$C$60,2,FALSE)</f>
        <v>575</v>
      </c>
      <c r="H52" s="35"/>
    </row>
    <row r="53" spans="6:11" ht="16" x14ac:dyDescent="0.2">
      <c r="F53" s="36" t="s">
        <v>120</v>
      </c>
      <c r="G53" s="78">
        <f>VLOOKUP(F53,Assumptions!$B$43:$C$60,2,FALSE)</f>
        <v>2000</v>
      </c>
      <c r="H53" s="35"/>
    </row>
    <row r="54" spans="6:11" ht="16" x14ac:dyDescent="0.2">
      <c r="F54" s="36" t="s">
        <v>22</v>
      </c>
      <c r="G54" s="78">
        <f>VLOOKUP(F54,Assumptions!$B$43:$C$60,2,FALSE)*G16</f>
        <v>200</v>
      </c>
      <c r="H54" s="35"/>
    </row>
    <row r="55" spans="6:11" ht="16" x14ac:dyDescent="0.2">
      <c r="F55" s="36" t="s">
        <v>23</v>
      </c>
      <c r="G55" s="78">
        <f>VLOOKUP(F55,Assumptions!$B$43:$C$60,2,FALSE)</f>
        <v>1500</v>
      </c>
      <c r="H55" s="35"/>
    </row>
    <row r="56" spans="6:11" ht="16" x14ac:dyDescent="0.2">
      <c r="F56" s="5"/>
      <c r="H56" s="14"/>
    </row>
    <row r="57" spans="6:11" ht="16" x14ac:dyDescent="0.2">
      <c r="F57" s="5" t="s">
        <v>24</v>
      </c>
      <c r="H57" s="14"/>
      <c r="K57" s="79"/>
    </row>
    <row r="58" spans="6:11" ht="16" x14ac:dyDescent="0.2">
      <c r="F58" s="36" t="s">
        <v>144</v>
      </c>
      <c r="G58" s="16">
        <f>VLOOKUP(F58,Assumptions!$B$36:$C$40,2,FALSE)*G16</f>
        <v>2055</v>
      </c>
      <c r="H58" s="35"/>
      <c r="K58" s="79"/>
    </row>
    <row r="59" spans="6:11" ht="16" x14ac:dyDescent="0.2">
      <c r="F59" s="36" t="s">
        <v>146</v>
      </c>
      <c r="G59" s="16">
        <f>VLOOKUP(F59,Assumptions!$B$36:$C$40,2,FALSE)*G16</f>
        <v>300</v>
      </c>
      <c r="H59" s="35"/>
      <c r="K59" s="79"/>
    </row>
    <row r="60" spans="6:11" ht="16" x14ac:dyDescent="0.2">
      <c r="F60" s="36" t="s">
        <v>143</v>
      </c>
      <c r="G60" s="16">
        <f>VLOOKUP(F60,Assumptions!$B$36:$C$40,2,FALSE)</f>
        <v>240</v>
      </c>
      <c r="H60" s="35"/>
      <c r="K60" s="26"/>
    </row>
    <row r="61" spans="6:11" ht="16" x14ac:dyDescent="0.2">
      <c r="F61" s="36" t="s">
        <v>148</v>
      </c>
      <c r="G61" s="16">
        <f>VLOOKUP(F61,Assumptions!$B$36:$C$40,2,FALSE)</f>
        <v>50</v>
      </c>
      <c r="H61" s="35"/>
      <c r="K61" s="79"/>
    </row>
    <row r="62" spans="6:11" ht="16" x14ac:dyDescent="0.2">
      <c r="F62" s="36" t="s">
        <v>150</v>
      </c>
      <c r="G62" s="16">
        <f>VLOOKUP(F62,Assumptions!$B$36:$C$40,2,FALSE)</f>
        <v>900</v>
      </c>
      <c r="H62" s="35"/>
      <c r="K62" s="79"/>
    </row>
    <row r="63" spans="6:11" ht="16" x14ac:dyDescent="0.2">
      <c r="F63" s="5"/>
      <c r="H63" s="14"/>
      <c r="I63" s="68"/>
      <c r="J63" s="68"/>
    </row>
    <row r="64" spans="6:11" ht="16" x14ac:dyDescent="0.2">
      <c r="F64" s="5" t="s">
        <v>25</v>
      </c>
      <c r="I64" s="68"/>
      <c r="J64" s="68"/>
    </row>
    <row r="65" spans="6:10" ht="16" x14ac:dyDescent="0.2">
      <c r="F65" s="36" t="s">
        <v>154</v>
      </c>
      <c r="G65" s="105" t="s">
        <v>101</v>
      </c>
      <c r="H65" s="14"/>
      <c r="I65" s="68"/>
      <c r="J65" s="68"/>
    </row>
    <row r="66" spans="6:10" ht="16" x14ac:dyDescent="0.2">
      <c r="F66" s="36" t="str">
        <f>IF(G65="YES","How Many Full Equivalent?","")</f>
        <v>How Many Full Equivalent?</v>
      </c>
      <c r="G66" s="106">
        <v>2</v>
      </c>
      <c r="H66" s="101"/>
      <c r="I66" s="68"/>
      <c r="J66" s="68"/>
    </row>
    <row r="67" spans="6:10" ht="16" x14ac:dyDescent="0.2">
      <c r="F67" s="36" t="str">
        <f>IF(G65="YES","Support Role Salary","")</f>
        <v>Support Role Salary</v>
      </c>
      <c r="G67" s="100">
        <f>IF(G65="NO","",VLOOKUP(F67,Assumptions!$B$75:$C$78,2,FALSE)*G66)</f>
        <v>62400</v>
      </c>
      <c r="H67" s="102"/>
      <c r="I67" s="68"/>
      <c r="J67" s="68"/>
    </row>
    <row r="68" spans="6:10" ht="16" x14ac:dyDescent="0.2">
      <c r="F68" s="36" t="s">
        <v>156</v>
      </c>
      <c r="G68" s="16">
        <f>VLOOKUP(F68,Assumptions!$B$75:$C$77,2,FALSE)</f>
        <v>2000</v>
      </c>
      <c r="H68" s="69"/>
      <c r="I68" s="68"/>
      <c r="J68" s="68"/>
    </row>
    <row r="69" spans="6:10" ht="16" x14ac:dyDescent="0.2">
      <c r="F69" s="5"/>
      <c r="H69" s="14"/>
      <c r="I69" s="68"/>
      <c r="J69" s="68"/>
    </row>
    <row r="70" spans="6:10" ht="16" x14ac:dyDescent="0.2">
      <c r="F70" s="5" t="s">
        <v>26</v>
      </c>
      <c r="H70" s="14"/>
    </row>
    <row r="71" spans="6:10" ht="16" x14ac:dyDescent="0.2">
      <c r="F71" s="36" t="s">
        <v>125</v>
      </c>
      <c r="G71" s="16">
        <f>IF(G6="NO",(VLOOKUP(F71,Assumptions!$B$30:$C$33,2,FALSE)),(VLOOKUP(F71,Assumptions!$B$30:$C$33,2,FALSE))*G10)</f>
        <v>578.57142857142856</v>
      </c>
      <c r="H71" s="35"/>
    </row>
    <row r="72" spans="6:10" ht="16" x14ac:dyDescent="0.2">
      <c r="F72" s="36" t="s">
        <v>126</v>
      </c>
      <c r="G72" s="16">
        <f>IF(G7="NO",(VLOOKUP(F72,Assumptions!$B$30:$C$33,2,FALSE)),(VLOOKUP(F72,Assumptions!$B$30:$C$33,2,FALSE))*G16)</f>
        <v>1080</v>
      </c>
      <c r="H72" s="35"/>
    </row>
    <row r="73" spans="6:10" ht="16" x14ac:dyDescent="0.2">
      <c r="F73" s="36" t="s">
        <v>127</v>
      </c>
      <c r="G73" s="16">
        <f>IF(G8="NO",(VLOOKUP(F73,Assumptions!$B$30:$C$33,2,FALSE)),(VLOOKUP(F73,Assumptions!$B$30:$C$33,2,FALSE)))</f>
        <v>444</v>
      </c>
      <c r="H73" s="35"/>
    </row>
    <row r="74" spans="6:10" ht="16" x14ac:dyDescent="0.2">
      <c r="F74" s="36" t="s">
        <v>128</v>
      </c>
      <c r="G74" s="16">
        <f>IF(G9="NO",(VLOOKUP(F74,Assumptions!$B$30:$C$33,2,FALSE)),(VLOOKUP(F74,Assumptions!$B$30:$C$33,2,FALSE)))</f>
        <v>149</v>
      </c>
      <c r="H74" s="35"/>
    </row>
    <row r="75" spans="6:10" ht="16" x14ac:dyDescent="0.2">
      <c r="F75" s="5"/>
      <c r="H75" s="14"/>
    </row>
    <row r="76" spans="6:10" ht="16" x14ac:dyDescent="0.2">
      <c r="F76" s="5" t="s">
        <v>27</v>
      </c>
      <c r="H76" s="14"/>
    </row>
    <row r="77" spans="6:10" ht="16" x14ac:dyDescent="0.2">
      <c r="F77" s="6" t="s">
        <v>28</v>
      </c>
      <c r="G77" s="19">
        <v>7.4999999999999997E-2</v>
      </c>
      <c r="H77" s="120"/>
    </row>
    <row r="78" spans="6:10" ht="16" x14ac:dyDescent="0.2">
      <c r="F78" s="6" t="s">
        <v>29</v>
      </c>
      <c r="G78" s="20">
        <v>0.25</v>
      </c>
      <c r="H78" s="120"/>
    </row>
    <row r="79" spans="6:10" ht="16" x14ac:dyDescent="0.2">
      <c r="F79" s="5"/>
    </row>
    <row r="80" spans="6:10" ht="16" x14ac:dyDescent="0.2">
      <c r="F80" s="5" t="s">
        <v>30</v>
      </c>
    </row>
    <row r="81" spans="6:8" ht="16" x14ac:dyDescent="0.2">
      <c r="F81" s="36" t="s">
        <v>113</v>
      </c>
      <c r="G81" s="34">
        <v>100</v>
      </c>
    </row>
    <row r="82" spans="6:8" ht="16" x14ac:dyDescent="0.2">
      <c r="F82" s="5"/>
    </row>
    <row r="83" spans="6:8" ht="16" x14ac:dyDescent="0.2">
      <c r="F83" s="37" t="s">
        <v>110</v>
      </c>
    </row>
    <row r="84" spans="6:8" ht="18" x14ac:dyDescent="0.2">
      <c r="F84" s="11" t="s">
        <v>111</v>
      </c>
      <c r="G84" s="58">
        <v>1000000</v>
      </c>
      <c r="H84" s="57" t="s">
        <v>112</v>
      </c>
    </row>
    <row r="85" spans="6:8" ht="16" x14ac:dyDescent="0.2">
      <c r="F85" s="5"/>
    </row>
    <row r="86" spans="6:8" ht="16" x14ac:dyDescent="0.2">
      <c r="F86" s="37" t="s">
        <v>108</v>
      </c>
    </row>
    <row r="87" spans="6:8" ht="16" x14ac:dyDescent="0.2">
      <c r="F87" s="36" t="s">
        <v>109</v>
      </c>
      <c r="G87" s="58">
        <f>IF(H20=0,G20,H20)+IF(H23=0,G23,H23)+IF(H24=0,G24,H24)+IF(H25=0,G25,H25)+IF(H26=0,G26,H26)+IF(H27=0,G27,H27)+IF(H28=0,G28,H28)+IF(H29=0,G29,H29)+IF(H30=0,G30,H30)+IF(H36=0,G36,H36)+IF(H37=0,G37,H37)+IF(H45=0,G45,H45)+IF(H46=0,G46,H46)+IF(H47=0,G47,H47)+IF(H50=0,G50,H50)+IF(H51=0,G51,H51)+IF(H52=0,G52,H52)+IF(H53=0,G53,H53)+IF(H54=0,G54,H54)+IF(H55=0,G55,H55)+IF(H58=0,G58,H58)+IF(H59=0,G59,H59)+IF(H60=0,G60,H60)+IF(H61=0,G61,H61)+IF(H62=0,G62,H62)+IF(H67=0,G67,H67)+IF(H68=0,G68,H68)+IF(H71=0,G71,H71)+IF(H72=0,G72,H72)+IF(H73=0,G73,H73)+IF(H74=0,G74,H74)</f>
        <v>132980.42857142858</v>
      </c>
    </row>
    <row r="88" spans="6:8" ht="17" thickBot="1" x14ac:dyDescent="0.25">
      <c r="F88" s="37"/>
    </row>
    <row r="89" spans="6:8" ht="19" thickBot="1" x14ac:dyDescent="0.25">
      <c r="F89" s="121" t="str">
        <f>IF(G84=0,"Burden $","Burden Rate")</f>
        <v>Burden Rate</v>
      </c>
      <c r="G89" s="122">
        <f>IF(G84&lt;&gt;0,((G87/G81)/(G84/G81)),(G87/G81))</f>
        <v>0.13298042857142858</v>
      </c>
      <c r="H89" s="59" t="s">
        <v>114</v>
      </c>
    </row>
    <row r="90" spans="6:8" ht="16" x14ac:dyDescent="0.2">
      <c r="F90" s="5"/>
    </row>
    <row r="91" spans="6:8" ht="16" x14ac:dyDescent="0.2">
      <c r="F91" s="5"/>
      <c r="G91" s="87"/>
    </row>
    <row r="92" spans="6:8" ht="16" x14ac:dyDescent="0.2">
      <c r="F92" s="5"/>
    </row>
    <row r="93" spans="6:8" ht="12.75" customHeight="1" x14ac:dyDescent="0.2">
      <c r="F93" s="5"/>
      <c r="G93" s="125"/>
    </row>
    <row r="94" spans="6:8" ht="12.75" customHeight="1" x14ac:dyDescent="0.2">
      <c r="F94" s="5"/>
      <c r="G94" s="126"/>
    </row>
    <row r="95" spans="6:8" ht="12.75" customHeight="1" x14ac:dyDescent="0.2">
      <c r="F95" s="5"/>
    </row>
    <row r="96" spans="6:8" ht="12.75" customHeight="1" x14ac:dyDescent="0.2">
      <c r="F96" s="5"/>
    </row>
    <row r="97" spans="6:6" ht="12.75" customHeight="1" x14ac:dyDescent="0.2">
      <c r="F97" s="5"/>
    </row>
    <row r="98" spans="6:6" ht="12.75" customHeight="1" x14ac:dyDescent="0.2">
      <c r="F98" s="5"/>
    </row>
    <row r="99" spans="6:6" ht="12.75" customHeight="1" x14ac:dyDescent="0.2">
      <c r="F99" s="5"/>
    </row>
    <row r="100" spans="6:6" ht="12.75" customHeight="1" x14ac:dyDescent="0.2">
      <c r="F100" s="5"/>
    </row>
    <row r="101" spans="6:6" ht="12.75" customHeight="1" x14ac:dyDescent="0.2">
      <c r="F101" s="5"/>
    </row>
    <row r="102" spans="6:6" ht="12.75" customHeight="1" x14ac:dyDescent="0.2">
      <c r="F102" s="5"/>
    </row>
    <row r="103" spans="6:6" ht="12.75" customHeight="1" x14ac:dyDescent="0.2">
      <c r="F103" s="5"/>
    </row>
    <row r="104" spans="6:6" ht="12.75" customHeight="1" x14ac:dyDescent="0.2">
      <c r="F104" s="5"/>
    </row>
    <row r="105" spans="6:6" ht="12.75" customHeight="1" x14ac:dyDescent="0.2">
      <c r="F105" s="5"/>
    </row>
    <row r="106" spans="6:6" ht="12.75" customHeight="1" x14ac:dyDescent="0.2">
      <c r="F106" s="5"/>
    </row>
    <row r="107" spans="6:6" ht="12.75" customHeight="1" x14ac:dyDescent="0.2">
      <c r="F107" s="5"/>
    </row>
    <row r="108" spans="6:6" ht="12.75" customHeight="1" x14ac:dyDescent="0.2">
      <c r="F108" s="5"/>
    </row>
    <row r="109" spans="6:6" ht="12.75" customHeight="1" x14ac:dyDescent="0.2">
      <c r="F109" s="5"/>
    </row>
    <row r="110" spans="6:6" ht="12.75" customHeight="1" x14ac:dyDescent="0.2">
      <c r="F110" s="5"/>
    </row>
    <row r="111" spans="6:6" ht="12.75" customHeight="1" x14ac:dyDescent="0.2">
      <c r="F111" s="5"/>
    </row>
    <row r="112" spans="6:6" ht="12.75" customHeight="1" x14ac:dyDescent="0.2">
      <c r="F112" s="5"/>
    </row>
    <row r="113" spans="6:6" ht="12.75" customHeight="1" x14ac:dyDescent="0.2">
      <c r="F113" s="5"/>
    </row>
    <row r="114" spans="6:6" ht="12.75" customHeight="1" x14ac:dyDescent="0.2">
      <c r="F114" s="5"/>
    </row>
    <row r="115" spans="6:6" ht="12.75" customHeight="1" x14ac:dyDescent="0.2">
      <c r="F115" s="5"/>
    </row>
    <row r="116" spans="6:6" ht="12.75" customHeight="1" x14ac:dyDescent="0.2">
      <c r="F116" s="5"/>
    </row>
    <row r="117" spans="6:6" ht="12.75" customHeight="1" x14ac:dyDescent="0.2">
      <c r="F117" s="5"/>
    </row>
    <row r="118" spans="6:6" ht="12.75" customHeight="1" x14ac:dyDescent="0.2">
      <c r="F118" s="5"/>
    </row>
    <row r="119" spans="6:6" ht="12.75" customHeight="1" x14ac:dyDescent="0.2">
      <c r="F119" s="5"/>
    </row>
    <row r="120" spans="6:6" ht="12.75" customHeight="1" x14ac:dyDescent="0.2">
      <c r="F120" s="5"/>
    </row>
    <row r="121" spans="6:6" ht="12.75" customHeight="1" x14ac:dyDescent="0.2">
      <c r="F121" s="5"/>
    </row>
    <row r="122" spans="6:6" ht="12.75" customHeight="1" x14ac:dyDescent="0.2">
      <c r="F122" s="5"/>
    </row>
    <row r="123" spans="6:6" ht="12.75" customHeight="1" x14ac:dyDescent="0.2">
      <c r="F123" s="5"/>
    </row>
    <row r="124" spans="6:6" ht="12.75" customHeight="1" x14ac:dyDescent="0.2">
      <c r="F124" s="5"/>
    </row>
    <row r="125" spans="6:6" ht="12.75" customHeight="1" x14ac:dyDescent="0.2">
      <c r="F125" s="5"/>
    </row>
    <row r="126" spans="6:6" ht="12.75" customHeight="1" x14ac:dyDescent="0.2">
      <c r="F126" s="5"/>
    </row>
    <row r="127" spans="6:6" ht="12.75" customHeight="1" x14ac:dyDescent="0.2">
      <c r="F127" s="5"/>
    </row>
    <row r="128" spans="6:6" ht="12.75" customHeight="1" x14ac:dyDescent="0.2">
      <c r="F128" s="5"/>
    </row>
    <row r="129" spans="6:6" ht="12.75" customHeight="1" x14ac:dyDescent="0.2">
      <c r="F129" s="5"/>
    </row>
    <row r="130" spans="6:6" ht="12.75" customHeight="1" x14ac:dyDescent="0.2">
      <c r="F130" s="5"/>
    </row>
    <row r="131" spans="6:6" ht="12.75" customHeight="1" x14ac:dyDescent="0.2">
      <c r="F131" s="5"/>
    </row>
    <row r="132" spans="6:6" ht="12.75" customHeight="1" x14ac:dyDescent="0.2">
      <c r="F132" s="5"/>
    </row>
    <row r="133" spans="6:6" ht="12.75" customHeight="1" x14ac:dyDescent="0.2">
      <c r="F133" s="5"/>
    </row>
    <row r="134" spans="6:6" ht="12.75" customHeight="1" x14ac:dyDescent="0.2">
      <c r="F134" s="5"/>
    </row>
    <row r="135" spans="6:6" ht="12.75" customHeight="1" x14ac:dyDescent="0.2">
      <c r="F135" s="5"/>
    </row>
    <row r="136" spans="6:6" ht="12.75" customHeight="1" x14ac:dyDescent="0.2">
      <c r="F136" s="5"/>
    </row>
    <row r="137" spans="6:6" ht="12.75" customHeight="1" x14ac:dyDescent="0.2">
      <c r="F137" s="5"/>
    </row>
    <row r="138" spans="6:6" ht="12.75" customHeight="1" x14ac:dyDescent="0.2">
      <c r="F138" s="5"/>
    </row>
    <row r="139" spans="6:6" ht="12.75" customHeight="1" x14ac:dyDescent="0.2">
      <c r="F139" s="5"/>
    </row>
    <row r="140" spans="6:6" ht="12.75" customHeight="1" x14ac:dyDescent="0.2">
      <c r="F140" s="5"/>
    </row>
    <row r="141" spans="6:6" ht="12.75" customHeight="1" x14ac:dyDescent="0.2">
      <c r="F141" s="5"/>
    </row>
    <row r="142" spans="6:6" ht="12.75" customHeight="1" x14ac:dyDescent="0.2">
      <c r="F142" s="5"/>
    </row>
    <row r="143" spans="6:6" ht="12.75" customHeight="1" x14ac:dyDescent="0.2">
      <c r="F143" s="5"/>
    </row>
    <row r="144" spans="6:6" ht="12.75" customHeight="1" x14ac:dyDescent="0.2">
      <c r="F144" s="5"/>
    </row>
    <row r="145" spans="6:6" ht="12.75" customHeight="1" x14ac:dyDescent="0.2">
      <c r="F145" s="5"/>
    </row>
    <row r="146" spans="6:6" ht="12.75" customHeight="1" x14ac:dyDescent="0.2">
      <c r="F146" s="5"/>
    </row>
    <row r="147" spans="6:6" ht="12.75" customHeight="1" x14ac:dyDescent="0.2">
      <c r="F147" s="5"/>
    </row>
    <row r="148" spans="6:6" ht="12.75" customHeight="1" x14ac:dyDescent="0.2">
      <c r="F148" s="5"/>
    </row>
    <row r="149" spans="6:6" ht="12.75" customHeight="1" x14ac:dyDescent="0.2">
      <c r="F149" s="5"/>
    </row>
    <row r="150" spans="6:6" ht="12.75" customHeight="1" x14ac:dyDescent="0.2">
      <c r="F150" s="5"/>
    </row>
    <row r="151" spans="6:6" ht="12.75" customHeight="1" x14ac:dyDescent="0.2">
      <c r="F151" s="5"/>
    </row>
    <row r="152" spans="6:6" ht="12.75" customHeight="1" x14ac:dyDescent="0.2">
      <c r="F152" s="5"/>
    </row>
    <row r="153" spans="6:6" ht="12.75" customHeight="1" x14ac:dyDescent="0.2">
      <c r="F153" s="5"/>
    </row>
    <row r="154" spans="6:6" ht="12.75" customHeight="1" x14ac:dyDescent="0.2">
      <c r="F154" s="5"/>
    </row>
    <row r="155" spans="6:6" ht="12.75" customHeight="1" x14ac:dyDescent="0.2">
      <c r="F155" s="5"/>
    </row>
    <row r="156" spans="6:6" ht="12.75" customHeight="1" x14ac:dyDescent="0.2">
      <c r="F156" s="5"/>
    </row>
    <row r="157" spans="6:6" ht="12.75" customHeight="1" x14ac:dyDescent="0.2">
      <c r="F157" s="5"/>
    </row>
    <row r="158" spans="6:6" ht="12.75" customHeight="1" x14ac:dyDescent="0.15"/>
    <row r="159" spans="6:6" ht="12.75" customHeight="1" x14ac:dyDescent="0.15"/>
    <row r="160" spans="6:6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  <row r="1003" ht="12.75" customHeight="1" x14ac:dyDescent="0.15"/>
    <row r="1004" ht="12.75" customHeight="1" x14ac:dyDescent="0.15"/>
    <row r="1005" ht="12.75" customHeight="1" x14ac:dyDescent="0.15"/>
    <row r="1006" ht="12.75" customHeight="1" x14ac:dyDescent="0.15"/>
    <row r="1007" ht="12.75" customHeight="1" x14ac:dyDescent="0.15"/>
    <row r="1008" ht="12.75" customHeight="1" x14ac:dyDescent="0.15"/>
    <row r="1009" ht="12.75" customHeight="1" x14ac:dyDescent="0.15"/>
    <row r="1010" ht="12.75" customHeight="1" x14ac:dyDescent="0.15"/>
    <row r="1011" ht="12.75" customHeight="1" x14ac:dyDescent="0.15"/>
    <row r="1012" ht="12.75" customHeight="1" x14ac:dyDescent="0.15"/>
    <row r="1013" ht="12.75" customHeight="1" x14ac:dyDescent="0.15"/>
  </sheetData>
  <conditionalFormatting sqref="H7:H8 H16:H34 H65:H78 H36:H63">
    <cfRule type="expression" dxfId="18" priority="17">
      <formula>H7&lt;&gt;""</formula>
    </cfRule>
  </conditionalFormatting>
  <conditionalFormatting sqref="F16:G16">
    <cfRule type="expression" dxfId="17" priority="14">
      <formula>G13="NO"</formula>
    </cfRule>
  </conditionalFormatting>
  <conditionalFormatting sqref="G9:G15">
    <cfRule type="expression" dxfId="16" priority="13">
      <formula>IF($G$6="YES",TRUE,FALSE)</formula>
    </cfRule>
  </conditionalFormatting>
  <conditionalFormatting sqref="F9:F15">
    <cfRule type="expression" dxfId="15" priority="11">
      <formula>IF($G$6="YES",TRUE,FALSE)</formula>
    </cfRule>
  </conditionalFormatting>
  <conditionalFormatting sqref="F35:F37">
    <cfRule type="expression" dxfId="14" priority="10">
      <formula>IF($G$32="Personal Vehicle",FALSE,TRUE)</formula>
    </cfRule>
  </conditionalFormatting>
  <conditionalFormatting sqref="G33">
    <cfRule type="expression" dxfId="13" priority="9">
      <formula>IF(G32="Personal Vehicle",TRUE,FALSE)</formula>
    </cfRule>
  </conditionalFormatting>
  <conditionalFormatting sqref="G35">
    <cfRule type="expression" dxfId="12" priority="8">
      <formula>IF(G32="Personal Vehicle",FALSE,TRUE)</formula>
    </cfRule>
  </conditionalFormatting>
  <conditionalFormatting sqref="G36">
    <cfRule type="expression" dxfId="11" priority="7">
      <formula>IF(G32="Personal Vehicle",FALSE,TRUE)</formula>
    </cfRule>
  </conditionalFormatting>
  <conditionalFormatting sqref="H36">
    <cfRule type="expression" dxfId="10" priority="6">
      <formula>IF(G32="Personal Vehicle",FALSE,TRUE)</formula>
    </cfRule>
  </conditionalFormatting>
  <conditionalFormatting sqref="H67">
    <cfRule type="expression" dxfId="9" priority="5">
      <formula>IF(G65="YES",TRUE,FALSE)</formula>
    </cfRule>
  </conditionalFormatting>
  <conditionalFormatting sqref="G66">
    <cfRule type="expression" dxfId="8" priority="3">
      <formula>IF(G65="YES",TRUE,FALSE)</formula>
    </cfRule>
  </conditionalFormatting>
  <conditionalFormatting sqref="H9:H16">
    <cfRule type="expression" dxfId="7" priority="19">
      <formula>#REF!="NO"</formula>
    </cfRule>
  </conditionalFormatting>
  <conditionalFormatting sqref="G89">
    <cfRule type="expression" dxfId="6" priority="1">
      <formula>IF($G$84&lt;&gt;0,TRUE,FALSE)</formula>
    </cfRule>
    <cfRule type="expression" dxfId="5" priority="2">
      <formula>IF($G$84=0,TRUE,FALSE)</formula>
    </cfRule>
  </conditionalFormatting>
  <pageMargins left="0.7" right="0.7" top="0.75" bottom="0.75" header="0" footer="0"/>
  <pageSetup orientation="portrait"/>
  <ignoredErrors>
    <ignoredError sqref="G51 G54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promptTitle="How Many Employees Do You Have" xr:uid="{DFE0A247-FFB5-FD4B-82A3-260819B58D97}">
          <x14:formula1>
            <xm:f>Metadata!$I$4:$I$5</xm:f>
          </x14:formula1>
          <xm:sqref>G6</xm:sqref>
        </x14:dataValidation>
        <x14:dataValidation type="list" allowBlank="1" showInputMessage="1" showErrorMessage="1" xr:uid="{958724AB-FAAA-3B46-84A5-23E0FA9A1B04}">
          <x14:formula1>
            <xm:f>Metadata!$D$18:$D$19</xm:f>
          </x14:formula1>
          <xm:sqref>G32</xm:sqref>
        </x14:dataValidation>
        <x14:dataValidation type="list" allowBlank="1" showInputMessage="1" showErrorMessage="1" xr:uid="{2EA2B4BE-5978-E846-BD92-5134F7730E05}">
          <x14:formula1>
            <xm:f>Metadata!$I$4:$I$5</xm:f>
          </x14:formula1>
          <xm:sqref>G65</xm:sqref>
        </x14:dataValidation>
        <x14:dataValidation type="list" allowBlank="1" showInputMessage="1" showErrorMessage="1" xr:uid="{A85D3F4A-D8F7-614B-8A74-C3223513813C}">
          <x14:formula1>
            <xm:f>Metadata!$B$44:$B$58</xm:f>
          </x14:formula1>
          <xm:sqref>G66</xm:sqref>
        </x14:dataValidation>
        <x14:dataValidation type="list" allowBlank="1" showInputMessage="1" showErrorMessage="1" xr:uid="{757D22BA-E173-FB4F-8C4E-B012EE465B6A}">
          <x14:formula1>
            <xm:f>IF($G$32="Personal Vehicle",Metadata!$C$16,Metadata!$C$17:$C$32)</xm:f>
          </x14:formula1>
          <xm:sqref>G35</xm:sqref>
        </x14:dataValidation>
        <x14:dataValidation type="list" allowBlank="1" showInputMessage="1" showErrorMessage="1" xr:uid="{A0969490-13E0-4E48-AB88-F75E8329C53B}">
          <x14:formula1>
            <xm:f>Metadata!$E$18:$E$48</xm:f>
          </x14:formula1>
          <xm:sqref>G41:G44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005"/>
  <sheetViews>
    <sheetView showGridLines="0" topLeftCell="A3" zoomScale="130" zoomScaleNormal="130" workbookViewId="0">
      <selection activeCell="I28" sqref="I28"/>
    </sheetView>
  </sheetViews>
  <sheetFormatPr baseColWidth="10" defaultColWidth="12.6640625" defaultRowHeight="15" customHeight="1" x14ac:dyDescent="0.15"/>
  <cols>
    <col min="1" max="2" width="8.6640625" customWidth="1"/>
    <col min="3" max="3" width="28" customWidth="1"/>
    <col min="4" max="7" width="16.33203125" customWidth="1"/>
    <col min="8" max="32" width="8.6640625" customWidth="1"/>
  </cols>
  <sheetData>
    <row r="1" spans="2:32" ht="13" x14ac:dyDescent="0.15"/>
    <row r="2" spans="2:32" ht="13" x14ac:dyDescent="0.15"/>
    <row r="3" spans="2:32" ht="30" x14ac:dyDescent="0.3">
      <c r="D3" s="21" t="s">
        <v>31</v>
      </c>
    </row>
    <row r="4" spans="2:32" ht="13" x14ac:dyDescent="0.15"/>
    <row r="5" spans="2:32" ht="34" x14ac:dyDescent="0.2">
      <c r="B5" s="39"/>
      <c r="C5" s="40"/>
      <c r="D5" s="41" t="s">
        <v>32</v>
      </c>
      <c r="E5" s="41" t="s">
        <v>33</v>
      </c>
      <c r="F5" s="41" t="s">
        <v>34</v>
      </c>
      <c r="G5" s="42" t="s">
        <v>35</v>
      </c>
      <c r="H5" s="39"/>
      <c r="I5" s="39"/>
      <c r="J5" s="39"/>
      <c r="K5" s="39"/>
    </row>
    <row r="6" spans="2:32" ht="16" x14ac:dyDescent="0.2">
      <c r="B6" s="39"/>
      <c r="C6" s="43" t="s">
        <v>4</v>
      </c>
      <c r="D6" s="44">
        <v>2</v>
      </c>
      <c r="E6" s="45">
        <f>VLOOKUP(C6,Assumptions!$B$82:$C$88,2,FALSE)</f>
        <v>15</v>
      </c>
      <c r="F6" s="80">
        <v>17</v>
      </c>
      <c r="G6" s="46">
        <f>IF(F6=0,D6*E6,D6*F6)</f>
        <v>34</v>
      </c>
      <c r="H6" s="39"/>
      <c r="I6" s="39"/>
      <c r="J6" s="39"/>
      <c r="K6" s="39"/>
    </row>
    <row r="7" spans="2:32" ht="16" x14ac:dyDescent="0.2">
      <c r="B7" s="39"/>
      <c r="C7" s="39"/>
      <c r="D7" s="42"/>
      <c r="E7" s="41"/>
      <c r="F7" s="81"/>
      <c r="G7" s="42"/>
      <c r="H7" s="39"/>
      <c r="I7" s="39"/>
      <c r="J7" s="39"/>
      <c r="K7" s="39"/>
      <c r="AF7" s="15" t="s">
        <v>36</v>
      </c>
    </row>
    <row r="8" spans="2:32" ht="16" x14ac:dyDescent="0.2">
      <c r="B8" s="39"/>
      <c r="C8" s="43" t="s">
        <v>37</v>
      </c>
      <c r="D8" s="44">
        <v>4</v>
      </c>
      <c r="E8" s="45">
        <f>VLOOKUP(C8,Assumptions!$B$82:$C$88,2,FALSE)</f>
        <v>15</v>
      </c>
      <c r="F8" s="80"/>
      <c r="G8" s="46">
        <f>IF(F8=0,D8*E8,D8*F8)</f>
        <v>60</v>
      </c>
      <c r="H8" s="39"/>
      <c r="I8" s="39"/>
      <c r="J8" s="39"/>
      <c r="K8" s="39"/>
    </row>
    <row r="9" spans="2:32" ht="16" x14ac:dyDescent="0.2">
      <c r="B9" s="39"/>
      <c r="C9" s="47"/>
      <c r="D9" s="42"/>
      <c r="E9" s="42"/>
      <c r="F9" s="82"/>
      <c r="G9" s="39"/>
      <c r="H9" s="39"/>
      <c r="I9" s="39"/>
      <c r="J9" s="39"/>
      <c r="K9" s="39"/>
      <c r="AF9" s="15" t="s">
        <v>38</v>
      </c>
    </row>
    <row r="10" spans="2:32" ht="16" x14ac:dyDescent="0.2">
      <c r="B10" s="39"/>
      <c r="C10" s="43" t="s">
        <v>39</v>
      </c>
      <c r="D10" s="44">
        <v>24</v>
      </c>
      <c r="E10" s="45">
        <f>VLOOKUP(C10,Assumptions!$B$82:$C$88,2,FALSE)</f>
        <v>20.5</v>
      </c>
      <c r="F10" s="80"/>
      <c r="G10" s="46">
        <f>IF(F10=0,D10*E10,D10*F10)</f>
        <v>492</v>
      </c>
      <c r="H10" s="39"/>
      <c r="I10" s="39"/>
      <c r="J10" s="39"/>
      <c r="K10" s="39"/>
    </row>
    <row r="11" spans="2:32" ht="16" x14ac:dyDescent="0.2">
      <c r="B11" s="39"/>
      <c r="C11" s="47"/>
      <c r="D11" s="42"/>
      <c r="E11" s="42"/>
      <c r="F11" s="82"/>
      <c r="G11" s="39"/>
      <c r="H11" s="39"/>
      <c r="I11" s="39"/>
      <c r="J11" s="39"/>
      <c r="K11" s="39"/>
      <c r="AF11" s="15" t="s">
        <v>40</v>
      </c>
    </row>
    <row r="12" spans="2:32" ht="16" x14ac:dyDescent="0.2">
      <c r="B12" s="39"/>
      <c r="C12" s="43" t="s">
        <v>41</v>
      </c>
      <c r="D12" s="44">
        <v>6</v>
      </c>
      <c r="E12" s="45">
        <f>VLOOKUP(C12,Assumptions!$B$82:$C$88,2,FALSE)</f>
        <v>27</v>
      </c>
      <c r="F12" s="80"/>
      <c r="G12" s="46">
        <f>IF(F12=0,D12*E12,D12*F12)</f>
        <v>162</v>
      </c>
      <c r="H12" s="39"/>
      <c r="I12" s="39"/>
      <c r="J12" s="39"/>
      <c r="K12" s="39"/>
    </row>
    <row r="13" spans="2:32" ht="16" x14ac:dyDescent="0.2">
      <c r="B13" s="39"/>
      <c r="C13" s="47"/>
      <c r="D13" s="42"/>
      <c r="E13" s="42"/>
      <c r="F13" s="82"/>
      <c r="G13" s="39"/>
      <c r="H13" s="39"/>
      <c r="I13" s="39"/>
      <c r="J13" s="39"/>
      <c r="K13" s="39"/>
    </row>
    <row r="14" spans="2:32" ht="16" x14ac:dyDescent="0.2">
      <c r="B14" s="39"/>
      <c r="C14" s="43" t="s">
        <v>42</v>
      </c>
      <c r="D14" s="44">
        <v>8</v>
      </c>
      <c r="E14" s="45">
        <f>VLOOKUP(C14,Assumptions!$B$82:$C$88,2,FALSE)</f>
        <v>18</v>
      </c>
      <c r="F14" s="80"/>
      <c r="G14" s="46">
        <f>IF(F14=0,D14*E14,D14*F14)</f>
        <v>144</v>
      </c>
      <c r="H14" s="39"/>
      <c r="I14" s="39"/>
      <c r="J14" s="39"/>
      <c r="K14" s="39"/>
    </row>
    <row r="15" spans="2:32" ht="16" x14ac:dyDescent="0.2">
      <c r="B15" s="39"/>
      <c r="C15" s="47"/>
      <c r="D15" s="42"/>
      <c r="E15" s="42"/>
      <c r="F15" s="82"/>
      <c r="G15" s="39"/>
      <c r="H15" s="39"/>
      <c r="I15" s="39"/>
      <c r="J15" s="39"/>
      <c r="K15" s="39"/>
    </row>
    <row r="16" spans="2:32" ht="16" x14ac:dyDescent="0.2">
      <c r="B16" s="39"/>
      <c r="C16" s="43" t="s">
        <v>43</v>
      </c>
      <c r="D16" s="44">
        <v>4</v>
      </c>
      <c r="E16" s="45">
        <f>VLOOKUP(C16,Assumptions!$B$82:$C$88,2,FALSE)</f>
        <v>27</v>
      </c>
      <c r="F16" s="80"/>
      <c r="G16" s="46">
        <f>IF(F16=0,D16*E16,D16*F16)</f>
        <v>108</v>
      </c>
      <c r="H16" s="39"/>
      <c r="I16" s="39"/>
      <c r="J16" s="39"/>
      <c r="K16" s="39"/>
    </row>
    <row r="17" spans="2:11" ht="16" x14ac:dyDescent="0.2">
      <c r="B17" s="39"/>
      <c r="C17" s="47"/>
      <c r="D17" s="42"/>
      <c r="E17" s="42"/>
      <c r="F17" s="82"/>
      <c r="G17" s="39"/>
      <c r="H17" s="39"/>
      <c r="I17" s="39"/>
      <c r="J17" s="39"/>
      <c r="K17" s="39"/>
    </row>
    <row r="18" spans="2:11" ht="16" x14ac:dyDescent="0.2">
      <c r="B18" s="39"/>
      <c r="C18" s="43" t="s">
        <v>44</v>
      </c>
      <c r="D18" s="44">
        <v>6</v>
      </c>
      <c r="E18" s="45">
        <f>VLOOKUP(C18,Assumptions!$B$82:$C$88,2,FALSE)</f>
        <v>27</v>
      </c>
      <c r="F18" s="80"/>
      <c r="G18" s="46">
        <f>IF(F18=0,D18*E18,D18*F18)</f>
        <v>162</v>
      </c>
      <c r="H18" s="39"/>
      <c r="I18" s="39"/>
      <c r="J18" s="39"/>
      <c r="K18" s="39"/>
    </row>
    <row r="19" spans="2:11" ht="16" x14ac:dyDescent="0.2">
      <c r="B19" s="39"/>
      <c r="C19" s="47"/>
      <c r="D19" s="42"/>
      <c r="E19" s="39"/>
      <c r="F19" s="39"/>
      <c r="G19" s="39"/>
      <c r="H19" s="39"/>
      <c r="I19" s="39"/>
      <c r="J19" s="39"/>
      <c r="K19" s="39"/>
    </row>
    <row r="20" spans="2:11" ht="16" x14ac:dyDescent="0.2">
      <c r="B20" s="39"/>
      <c r="C20" s="43" t="s">
        <v>122</v>
      </c>
      <c r="D20" s="44">
        <v>240</v>
      </c>
      <c r="E20" s="86">
        <f>(VLOOKUP(C20,Assumptions!$B$82:$C$90,2,FALSE))</f>
        <v>0.25</v>
      </c>
      <c r="F20" s="80"/>
      <c r="G20" s="46">
        <f>IF(F20=0,D20*E20,D20*F20)</f>
        <v>60</v>
      </c>
      <c r="H20" s="39"/>
      <c r="I20" s="39"/>
      <c r="J20" s="39"/>
      <c r="K20" s="39"/>
    </row>
    <row r="21" spans="2:11" ht="16" x14ac:dyDescent="0.2">
      <c r="B21" s="39"/>
      <c r="C21" s="47"/>
      <c r="D21" s="114"/>
      <c r="E21" s="39"/>
      <c r="F21" s="39"/>
      <c r="G21" s="39"/>
      <c r="H21" s="39"/>
      <c r="I21" s="39"/>
      <c r="J21" s="39"/>
      <c r="K21" s="39"/>
    </row>
    <row r="22" spans="2:11" ht="16" x14ac:dyDescent="0.2">
      <c r="B22" s="39"/>
      <c r="C22" s="43" t="s">
        <v>121</v>
      </c>
      <c r="D22" s="112"/>
      <c r="E22" s="45">
        <f>VLOOKUP(C22,Assumptions!$B$82:$C$91,2,FALSE)*SUM(G6:G18)</f>
        <v>34.86</v>
      </c>
      <c r="F22" s="80"/>
      <c r="G22" s="46">
        <f>IF(F22=0,E22,F22)</f>
        <v>34.86</v>
      </c>
      <c r="H22" s="39"/>
      <c r="I22" s="39"/>
      <c r="J22" s="39"/>
      <c r="K22" s="39"/>
    </row>
    <row r="23" spans="2:11" ht="16" x14ac:dyDescent="0.2">
      <c r="B23" s="39"/>
      <c r="C23" s="47"/>
      <c r="D23" s="113"/>
      <c r="E23" s="42"/>
      <c r="F23" s="39"/>
      <c r="G23" s="39"/>
      <c r="H23" s="39"/>
      <c r="I23" s="39"/>
      <c r="J23" s="39"/>
      <c r="K23" s="39"/>
    </row>
    <row r="24" spans="2:11" ht="16" x14ac:dyDescent="0.2">
      <c r="B24" s="39"/>
      <c r="C24" s="43" t="s">
        <v>159</v>
      </c>
      <c r="D24" s="112"/>
      <c r="E24" s="107">
        <f>VLOOKUP(C24,Assumptions!$B$82:$C$91,2,FALSE)</f>
        <v>0.1</v>
      </c>
      <c r="F24" s="83"/>
      <c r="G24" s="46">
        <f>IF(F24=0,E24*SUM(G6:G18),SUM(G6:G18)*F24)</f>
        <v>116.2</v>
      </c>
      <c r="H24" s="39"/>
      <c r="I24" s="39"/>
      <c r="J24" s="39"/>
      <c r="K24" s="39"/>
    </row>
    <row r="25" spans="2:11" ht="16" x14ac:dyDescent="0.2">
      <c r="B25" s="39"/>
      <c r="C25" s="47"/>
      <c r="D25" s="113"/>
      <c r="E25" s="39"/>
      <c r="F25" s="39"/>
      <c r="G25" s="39"/>
      <c r="H25" s="39"/>
      <c r="I25" s="39"/>
      <c r="J25" s="39"/>
      <c r="K25" s="39"/>
    </row>
    <row r="26" spans="2:11" ht="16" x14ac:dyDescent="0.2">
      <c r="B26" s="39"/>
      <c r="C26" s="43" t="str">
        <f>IF('Basic Business Information'!F89="Burden $","Burden $","Burden Rate")</f>
        <v>Burden Rate</v>
      </c>
      <c r="D26" s="112"/>
      <c r="E26" s="107">
        <f>'Basic Business Information'!G89</f>
        <v>0.13298042857142858</v>
      </c>
      <c r="F26" s="83"/>
      <c r="G26" s="46">
        <f>IF(AND(C26="Burden Rate",F26=0),SUM(G6:G24)*E26,IF(AND(C26="Burden Rate",F26&lt;&gt;0),(SUM(G6:G24)*F26),IF(AND(C26="Burden $",F26=0),E26,+F26)))</f>
        <v>182.59010725428573</v>
      </c>
      <c r="H26" s="39"/>
      <c r="I26" s="39"/>
      <c r="J26" s="39"/>
      <c r="K26" s="39"/>
    </row>
    <row r="27" spans="2:11" ht="17" thickBot="1" x14ac:dyDescent="0.25">
      <c r="B27" s="39"/>
      <c r="C27" s="47"/>
      <c r="D27" s="39"/>
      <c r="E27" s="39"/>
      <c r="F27" s="39"/>
      <c r="G27" s="39"/>
      <c r="H27" s="39"/>
      <c r="I27" s="39"/>
      <c r="J27" s="39"/>
      <c r="K27" s="39"/>
    </row>
    <row r="28" spans="2:11" ht="16" x14ac:dyDescent="0.2">
      <c r="B28" s="39"/>
      <c r="C28" s="48" t="s">
        <v>123</v>
      </c>
      <c r="D28" s="49"/>
      <c r="E28" s="50"/>
      <c r="F28" s="50"/>
      <c r="G28" s="111">
        <f>SUM(G6:G26)</f>
        <v>1555.6501072542856</v>
      </c>
      <c r="H28" s="39"/>
      <c r="I28" s="39"/>
      <c r="J28" s="39"/>
      <c r="K28" s="39"/>
    </row>
    <row r="29" spans="2:11" ht="16" x14ac:dyDescent="0.2">
      <c r="B29" s="39"/>
      <c r="C29" s="47"/>
      <c r="D29" s="39"/>
      <c r="E29" s="39"/>
      <c r="F29" s="39"/>
      <c r="G29" s="40"/>
      <c r="H29" s="40"/>
      <c r="I29" s="39"/>
      <c r="J29" s="39"/>
      <c r="K29" s="39"/>
    </row>
    <row r="30" spans="2:11" ht="16" x14ac:dyDescent="0.2">
      <c r="B30" s="39"/>
      <c r="C30" s="43" t="s">
        <v>45</v>
      </c>
      <c r="D30" s="51">
        <v>0.3</v>
      </c>
      <c r="E30" s="86">
        <f>G28*D30</f>
        <v>466.69503217628562</v>
      </c>
      <c r="F30" s="127"/>
      <c r="G30" s="40"/>
      <c r="H30" s="40"/>
      <c r="I30" s="39"/>
      <c r="J30" s="39"/>
      <c r="K30" s="39"/>
    </row>
    <row r="31" spans="2:11" ht="16" x14ac:dyDescent="0.2">
      <c r="B31" s="39"/>
      <c r="C31" s="47"/>
      <c r="D31" s="39"/>
      <c r="E31" s="39"/>
      <c r="F31" s="39"/>
      <c r="G31" s="40"/>
      <c r="H31" s="40"/>
      <c r="I31" s="39"/>
      <c r="J31" s="39"/>
      <c r="K31" s="39"/>
    </row>
    <row r="32" spans="2:11" ht="17" thickBot="1" x14ac:dyDescent="0.25">
      <c r="B32" s="39"/>
      <c r="C32" s="52" t="s">
        <v>46</v>
      </c>
      <c r="D32" s="53">
        <f>IF(F30=0,((1+D30)*G28),F30+G28)</f>
        <v>2022.3451394305714</v>
      </c>
      <c r="E32" s="40"/>
      <c r="F32" s="40"/>
      <c r="G32" s="40"/>
      <c r="H32" s="40"/>
      <c r="I32" s="39"/>
      <c r="J32" s="39"/>
      <c r="K32" s="39"/>
    </row>
    <row r="33" spans="2:11" ht="12.75" customHeight="1" x14ac:dyDescent="0.2">
      <c r="B33" s="39"/>
      <c r="C33" s="39"/>
      <c r="D33" s="39"/>
      <c r="E33" s="40"/>
      <c r="F33" s="40"/>
      <c r="G33" s="40"/>
      <c r="H33" s="40"/>
      <c r="I33" s="39"/>
      <c r="J33" s="39"/>
      <c r="K33" s="39"/>
    </row>
    <row r="34" spans="2:11" ht="12.75" customHeight="1" x14ac:dyDescent="0.2">
      <c r="B34" s="39"/>
      <c r="C34" s="39"/>
      <c r="D34" s="39"/>
      <c r="E34" s="40"/>
      <c r="F34" s="40"/>
      <c r="G34" s="54"/>
      <c r="H34" s="39"/>
      <c r="I34" s="39"/>
      <c r="J34" s="39"/>
      <c r="K34" s="39"/>
    </row>
    <row r="35" spans="2:11" ht="12.75" customHeight="1" x14ac:dyDescent="0.2">
      <c r="B35" s="39"/>
      <c r="C35" s="39"/>
      <c r="D35" s="39"/>
      <c r="E35" s="39"/>
      <c r="F35" s="39"/>
      <c r="G35" s="40"/>
      <c r="H35" s="39"/>
      <c r="I35" s="39"/>
      <c r="J35" s="39"/>
      <c r="K35" s="39"/>
    </row>
    <row r="36" spans="2:11" ht="12.75" customHeight="1" x14ac:dyDescent="0.2">
      <c r="B36" s="39"/>
      <c r="C36" s="39"/>
      <c r="D36" s="39"/>
      <c r="E36" s="39"/>
      <c r="F36" s="39"/>
      <c r="G36" s="40"/>
      <c r="H36" s="39"/>
      <c r="I36" s="39"/>
      <c r="J36" s="39"/>
      <c r="K36" s="39"/>
    </row>
    <row r="37" spans="2:11" ht="12.75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2:11" ht="12.75" customHeight="1" x14ac:dyDescent="0.2">
      <c r="B38" s="39"/>
      <c r="C38" s="39"/>
      <c r="D38" s="55"/>
      <c r="E38" s="39"/>
      <c r="F38" s="39"/>
      <c r="G38" s="39"/>
      <c r="H38" s="39"/>
      <c r="I38" s="39"/>
      <c r="J38" s="39"/>
      <c r="K38" s="39"/>
    </row>
    <row r="39" spans="2:11" ht="12.75" customHeight="1" x14ac:dyDescent="0.2"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2:11" ht="12.75" customHeight="1" x14ac:dyDescent="0.2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2:11" ht="12.75" customHeight="1" x14ac:dyDescent="0.2"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2:11" ht="12.75" customHeight="1" x14ac:dyDescent="0.2"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2:11" ht="12.75" customHeight="1" x14ac:dyDescent="0.15"/>
    <row r="44" spans="2:11" ht="12.75" customHeight="1" x14ac:dyDescent="0.15"/>
    <row r="45" spans="2:11" ht="12.75" customHeight="1" x14ac:dyDescent="0.15"/>
    <row r="46" spans="2:11" ht="12.75" customHeight="1" x14ac:dyDescent="0.15"/>
    <row r="47" spans="2:11" ht="12.75" customHeight="1" x14ac:dyDescent="0.15"/>
    <row r="48" spans="2:11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  <row r="1002" ht="12.75" customHeight="1" x14ac:dyDescent="0.15"/>
    <row r="1003" ht="12.75" customHeight="1" x14ac:dyDescent="0.15"/>
    <row r="1004" ht="12.75" customHeight="1" x14ac:dyDescent="0.15"/>
    <row r="1005" ht="12.75" customHeight="1" x14ac:dyDescent="0.15"/>
  </sheetData>
  <conditionalFormatting sqref="F26">
    <cfRule type="expression" dxfId="2" priority="2">
      <formula>IF($C$26="Burden $",TRUE,FALSE)</formula>
    </cfRule>
    <cfRule type="expression" dxfId="1" priority="1">
      <formula>IF($C$26="Burden Rate",TRUE,FALSE)</formula>
    </cfRule>
  </conditionalFormatting>
  <pageMargins left="0.7" right="0.7" top="0.75" bottom="0.75" header="0" footer="0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37AE8F8-FEB9-534F-9595-230F44CA0C4B}">
            <xm:f>IF('Basic Business Information'!$G$84=0,TRUE,FALSE)</xm:f>
            <x14:dxf>
              <numFmt numFmtId="164" formatCode="&quot;$&quot;#,##0"/>
              <fill>
                <patternFill>
                  <bgColor theme="0" tint="-0.34998626667073579"/>
                </patternFill>
              </fill>
            </x14:dxf>
          </x14:cfRule>
          <xm:sqref>E26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A9589FB-7997-704B-88AE-8541B0B21E19}">
          <x14:formula1>
            <xm:f>Metadata!$A$17:$A$37</xm:f>
          </x14:formula1>
          <xm:sqref>D30 F24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3"/>
  <sheetViews>
    <sheetView topLeftCell="A53" workbookViewId="0">
      <selection activeCell="D71" sqref="D71"/>
    </sheetView>
  </sheetViews>
  <sheetFormatPr baseColWidth="10" defaultColWidth="12.6640625" defaultRowHeight="15" customHeight="1" x14ac:dyDescent="0.15"/>
  <cols>
    <col min="1" max="1" width="10" customWidth="1"/>
    <col min="2" max="2" width="23.6640625" customWidth="1"/>
    <col min="3" max="3" width="25" bestFit="1" customWidth="1"/>
    <col min="4" max="4" width="46.6640625" customWidth="1"/>
    <col min="5" max="5" width="23.6640625" customWidth="1"/>
    <col min="6" max="6" width="24.83203125" customWidth="1"/>
    <col min="7" max="7" width="23.6640625" customWidth="1"/>
    <col min="8" max="8" width="19.33203125" customWidth="1"/>
    <col min="9" max="9" width="20.1640625" customWidth="1"/>
    <col min="10" max="10" width="25.6640625" customWidth="1"/>
    <col min="11" max="13" width="14.33203125" customWidth="1"/>
    <col min="14" max="14" width="19" customWidth="1"/>
    <col min="15" max="26" width="14.33203125" customWidth="1"/>
  </cols>
  <sheetData>
    <row r="1" spans="1:20" ht="20" x14ac:dyDescent="0.2">
      <c r="A1" s="124" t="s">
        <v>47</v>
      </c>
      <c r="B1" s="124"/>
      <c r="C1" s="124"/>
      <c r="D1" s="124"/>
    </row>
    <row r="2" spans="1:20" ht="13" x14ac:dyDescent="0.15"/>
    <row r="3" spans="1:20" ht="20" x14ac:dyDescent="0.2">
      <c r="A3" s="22"/>
      <c r="C3" s="22" t="s">
        <v>140</v>
      </c>
      <c r="D3" s="97" t="s">
        <v>139</v>
      </c>
    </row>
    <row r="4" spans="1:20" ht="15.75" customHeight="1" x14ac:dyDescent="0.2">
      <c r="A4" s="94" t="s">
        <v>49</v>
      </c>
      <c r="B4" s="93"/>
      <c r="C4" s="96"/>
      <c r="D4" s="96"/>
    </row>
    <row r="5" spans="1:20" ht="15.75" customHeight="1" x14ac:dyDescent="0.15">
      <c r="B5" s="24" t="s">
        <v>50</v>
      </c>
      <c r="C5" s="87">
        <f>35000/7</f>
        <v>5000</v>
      </c>
      <c r="D5" s="56" t="s">
        <v>134</v>
      </c>
    </row>
    <row r="6" spans="1:20" ht="15.75" customHeight="1" x14ac:dyDescent="0.15">
      <c r="B6" s="24" t="s">
        <v>51</v>
      </c>
      <c r="C6" s="87">
        <f>4000/7</f>
        <v>571.42857142857144</v>
      </c>
      <c r="D6" s="56" t="s">
        <v>135</v>
      </c>
    </row>
    <row r="7" spans="1:20" ht="15.75" customHeight="1" x14ac:dyDescent="0.15">
      <c r="B7" s="24" t="s">
        <v>52</v>
      </c>
      <c r="C7" s="87">
        <f>300/7</f>
        <v>42.857142857142854</v>
      </c>
      <c r="D7" s="56" t="s">
        <v>136</v>
      </c>
    </row>
    <row r="8" spans="1:20" ht="15.75" customHeight="1" x14ac:dyDescent="0.15">
      <c r="B8" s="24" t="s">
        <v>53</v>
      </c>
      <c r="C8" s="87">
        <f>500/7</f>
        <v>71.428571428571431</v>
      </c>
      <c r="D8" s="56" t="s">
        <v>137</v>
      </c>
    </row>
    <row r="9" spans="1:20" ht="15.75" customHeight="1" x14ac:dyDescent="0.15">
      <c r="B9" s="25" t="s">
        <v>161</v>
      </c>
      <c r="C9" s="87">
        <f>SUM(C5:C8)</f>
        <v>5685.7142857142862</v>
      </c>
      <c r="D9" s="56"/>
    </row>
    <row r="10" spans="1:20" ht="16" customHeight="1" x14ac:dyDescent="0.15">
      <c r="B10" s="25" t="s">
        <v>163</v>
      </c>
      <c r="C10" s="87">
        <f>C9</f>
        <v>5685.7142857142862</v>
      </c>
      <c r="D10" s="56"/>
    </row>
    <row r="11" spans="1:20" ht="15.75" customHeight="1" x14ac:dyDescent="0.15">
      <c r="B11" s="24" t="s">
        <v>162</v>
      </c>
      <c r="C11" s="87">
        <v>2000</v>
      </c>
      <c r="D11" s="56" t="s">
        <v>138</v>
      </c>
      <c r="E11" s="26"/>
    </row>
    <row r="12" spans="1:20" ht="15.75" customHeight="1" x14ac:dyDescent="0.15">
      <c r="A12" s="25"/>
      <c r="B12" s="24"/>
      <c r="E12" s="123"/>
    </row>
    <row r="13" spans="1:20" ht="15.75" customHeight="1" x14ac:dyDescent="0.15">
      <c r="A13" s="94" t="s">
        <v>54</v>
      </c>
      <c r="B13" s="93"/>
      <c r="C13" s="95" t="s">
        <v>56</v>
      </c>
      <c r="D13" s="95" t="s">
        <v>55</v>
      </c>
      <c r="E13" s="110"/>
    </row>
    <row r="14" spans="1:20" ht="15.75" customHeight="1" x14ac:dyDescent="0.2">
      <c r="A14" s="23"/>
      <c r="B14" s="27" t="s">
        <v>166</v>
      </c>
      <c r="C14" s="87">
        <f>D14/7</f>
        <v>2142.8571428571427</v>
      </c>
      <c r="D14" s="87">
        <v>15000</v>
      </c>
      <c r="E14" s="66"/>
      <c r="T14" s="26"/>
    </row>
    <row r="15" spans="1:20" ht="15.75" customHeight="1" x14ac:dyDescent="0.2">
      <c r="A15" s="23"/>
      <c r="B15" s="27" t="s">
        <v>165</v>
      </c>
      <c r="C15" s="87">
        <f t="shared" ref="C15:C16" si="0">D15/7</f>
        <v>2857.1428571428573</v>
      </c>
      <c r="D15" s="87">
        <v>20000</v>
      </c>
      <c r="E15" s="66"/>
      <c r="T15" s="26"/>
    </row>
    <row r="16" spans="1:20" ht="15.75" customHeight="1" x14ac:dyDescent="0.2">
      <c r="A16" s="23"/>
      <c r="B16" s="27" t="s">
        <v>167</v>
      </c>
      <c r="C16" s="87">
        <f t="shared" si="0"/>
        <v>1071.4285714285713</v>
      </c>
      <c r="D16" s="87">
        <v>7500</v>
      </c>
      <c r="E16" s="66"/>
      <c r="T16" s="26"/>
    </row>
    <row r="17" spans="1:20" ht="15.75" customHeight="1" x14ac:dyDescent="0.2">
      <c r="A17" s="23"/>
      <c r="B17" s="26" t="s">
        <v>15</v>
      </c>
      <c r="C17" s="87">
        <v>300</v>
      </c>
      <c r="D17" s="87"/>
      <c r="E17" s="66"/>
      <c r="T17" s="26"/>
    </row>
    <row r="18" spans="1:20" ht="15.75" customHeight="1" x14ac:dyDescent="0.15">
      <c r="A18" s="25"/>
      <c r="E18" s="110"/>
      <c r="T18" s="26"/>
    </row>
    <row r="19" spans="1:20" ht="15.75" customHeight="1" x14ac:dyDescent="0.15">
      <c r="A19" s="23"/>
      <c r="B19" s="26" t="s">
        <v>57</v>
      </c>
      <c r="C19" s="87">
        <f>D19/7</f>
        <v>71.428571428571431</v>
      </c>
      <c r="D19" s="87">
        <v>500</v>
      </c>
      <c r="T19" s="26"/>
    </row>
    <row r="20" spans="1:20" ht="15.75" customHeight="1" x14ac:dyDescent="0.15">
      <c r="A20" s="23"/>
      <c r="B20" s="26" t="s">
        <v>58</v>
      </c>
      <c r="C20" s="87">
        <f t="shared" ref="C20:C26" si="1">D20/7</f>
        <v>100</v>
      </c>
      <c r="D20" s="87">
        <f>200+250*2</f>
        <v>700</v>
      </c>
      <c r="T20" s="26"/>
    </row>
    <row r="21" spans="1:20" ht="15.75" customHeight="1" x14ac:dyDescent="0.15">
      <c r="A21" s="23"/>
      <c r="B21" s="26" t="s">
        <v>59</v>
      </c>
      <c r="C21" s="87">
        <f t="shared" si="1"/>
        <v>122.85714285714286</v>
      </c>
      <c r="D21" s="87">
        <v>860</v>
      </c>
      <c r="T21" s="26"/>
    </row>
    <row r="22" spans="1:20" ht="15.75" customHeight="1" x14ac:dyDescent="0.15">
      <c r="A22" s="23"/>
      <c r="B22" s="26" t="s">
        <v>60</v>
      </c>
      <c r="C22" s="87">
        <f t="shared" si="1"/>
        <v>24.571428571428573</v>
      </c>
      <c r="D22" s="87">
        <f>86*2</f>
        <v>172</v>
      </c>
      <c r="T22" s="26"/>
    </row>
    <row r="23" spans="1:20" ht="15.75" customHeight="1" x14ac:dyDescent="0.15">
      <c r="A23" s="23"/>
      <c r="B23" s="26" t="s">
        <v>61</v>
      </c>
      <c r="C23" s="87">
        <f t="shared" si="1"/>
        <v>28.571428571428573</v>
      </c>
      <c r="D23" s="87">
        <f>100*2</f>
        <v>200</v>
      </c>
      <c r="T23" s="26"/>
    </row>
    <row r="24" spans="1:20" ht="15.75" customHeight="1" x14ac:dyDescent="0.15">
      <c r="A24" s="23"/>
      <c r="B24" s="26" t="s">
        <v>62</v>
      </c>
      <c r="C24" s="87">
        <f t="shared" si="1"/>
        <v>71.428571428571431</v>
      </c>
      <c r="D24" s="87">
        <v>500</v>
      </c>
      <c r="T24" s="26"/>
    </row>
    <row r="25" spans="1:20" ht="15.75" customHeight="1" x14ac:dyDescent="0.15">
      <c r="A25" s="23"/>
      <c r="B25" s="26" t="s">
        <v>63</v>
      </c>
      <c r="C25" s="87">
        <f t="shared" si="1"/>
        <v>107.14285714285714</v>
      </c>
      <c r="D25" s="87">
        <v>750</v>
      </c>
      <c r="T25" s="26"/>
    </row>
    <row r="26" spans="1:20" ht="15.75" customHeight="1" x14ac:dyDescent="0.15">
      <c r="A26" s="23"/>
      <c r="B26" s="26" t="s">
        <v>64</v>
      </c>
      <c r="C26" s="87">
        <f t="shared" si="1"/>
        <v>57.142857142857146</v>
      </c>
      <c r="D26" s="87">
        <v>400</v>
      </c>
      <c r="T26" s="26"/>
    </row>
    <row r="27" spans="1:20" ht="15.75" customHeight="1" x14ac:dyDescent="0.15">
      <c r="A27" s="23"/>
      <c r="B27" t="s">
        <v>164</v>
      </c>
      <c r="C27" s="119">
        <f>SUM(C19:C26)</f>
        <v>583.14285714285711</v>
      </c>
      <c r="T27" s="26"/>
    </row>
    <row r="28" spans="1:20" ht="15.75" customHeight="1" x14ac:dyDescent="0.15">
      <c r="A28" s="23"/>
      <c r="C28" s="23"/>
      <c r="T28" s="26"/>
    </row>
    <row r="29" spans="1:20" ht="15.75" customHeight="1" x14ac:dyDescent="0.2">
      <c r="A29" s="92" t="s">
        <v>26</v>
      </c>
      <c r="B29" s="93"/>
      <c r="C29" s="94"/>
      <c r="D29" s="93"/>
      <c r="T29" s="26"/>
    </row>
    <row r="30" spans="1:20" ht="15.75" customHeight="1" x14ac:dyDescent="0.2">
      <c r="A30" s="65"/>
      <c r="B30" s="91" t="s">
        <v>125</v>
      </c>
      <c r="C30" s="87">
        <f>(1950/7)+300</f>
        <v>578.57142857142856</v>
      </c>
      <c r="D30" s="79" t="s">
        <v>129</v>
      </c>
      <c r="T30" s="26"/>
    </row>
    <row r="31" spans="1:20" ht="15.75" customHeight="1" x14ac:dyDescent="0.2">
      <c r="A31" s="65"/>
      <c r="B31" s="79" t="s">
        <v>126</v>
      </c>
      <c r="C31" s="87">
        <f>18*12</f>
        <v>216</v>
      </c>
      <c r="D31" s="56" t="s">
        <v>130</v>
      </c>
      <c r="Q31" s="23"/>
      <c r="R31" s="26"/>
      <c r="S31" s="26"/>
      <c r="T31" s="26"/>
    </row>
    <row r="32" spans="1:20" ht="15.75" customHeight="1" x14ac:dyDescent="0.2">
      <c r="A32" s="65"/>
      <c r="B32" s="56" t="s">
        <v>127</v>
      </c>
      <c r="C32" s="87">
        <f>37*12</f>
        <v>444</v>
      </c>
      <c r="D32" s="56" t="s">
        <v>131</v>
      </c>
      <c r="Q32" s="23"/>
      <c r="R32" s="26"/>
      <c r="S32" s="26"/>
      <c r="T32" s="26"/>
    </row>
    <row r="33" spans="1:26" ht="15.75" customHeight="1" x14ac:dyDescent="0.2">
      <c r="A33" s="65"/>
      <c r="B33" t="s">
        <v>128</v>
      </c>
      <c r="C33" s="87">
        <f>99+50</f>
        <v>149</v>
      </c>
      <c r="D33" s="56" t="s">
        <v>133</v>
      </c>
      <c r="Q33" s="23"/>
      <c r="R33" s="26"/>
      <c r="S33" s="26"/>
      <c r="T33" s="26"/>
    </row>
    <row r="34" spans="1:26" ht="15.75" customHeight="1" x14ac:dyDescent="0.15">
      <c r="Q34" s="23"/>
      <c r="R34" s="26"/>
      <c r="S34" s="26"/>
      <c r="T34" s="26"/>
    </row>
    <row r="35" spans="1:26" ht="15.75" customHeight="1" x14ac:dyDescent="0.2">
      <c r="A35" s="99" t="s">
        <v>142</v>
      </c>
      <c r="B35" s="93"/>
      <c r="C35" s="93"/>
      <c r="D35" s="93"/>
      <c r="Q35" s="23"/>
      <c r="R35" s="26"/>
      <c r="S35" s="26"/>
      <c r="T35" s="26"/>
    </row>
    <row r="36" spans="1:26" ht="15.75" customHeight="1" x14ac:dyDescent="0.15">
      <c r="A36" s="25"/>
      <c r="B36" s="79" t="s">
        <v>144</v>
      </c>
      <c r="C36" s="87">
        <v>411</v>
      </c>
      <c r="D36" s="79" t="s">
        <v>152</v>
      </c>
      <c r="Q36" s="23"/>
      <c r="R36" s="26"/>
      <c r="S36" s="26"/>
      <c r="T36" s="26"/>
    </row>
    <row r="37" spans="1:26" ht="15.75" customHeight="1" x14ac:dyDescent="0.15">
      <c r="A37" s="25"/>
      <c r="B37" s="26" t="s">
        <v>143</v>
      </c>
      <c r="C37" s="87">
        <f>20*12</f>
        <v>240</v>
      </c>
      <c r="D37" s="79" t="s">
        <v>145</v>
      </c>
      <c r="Q37" s="23"/>
      <c r="R37" s="26"/>
      <c r="S37" s="26"/>
      <c r="T37" s="26"/>
    </row>
    <row r="38" spans="1:26" ht="15.75" customHeight="1" x14ac:dyDescent="0.15">
      <c r="A38" s="25"/>
      <c r="B38" s="79" t="s">
        <v>146</v>
      </c>
      <c r="C38" s="87">
        <f>5*12</f>
        <v>60</v>
      </c>
      <c r="D38" s="79" t="s">
        <v>147</v>
      </c>
      <c r="Q38" s="23"/>
      <c r="R38" s="26"/>
      <c r="S38" s="26"/>
      <c r="T38" s="26"/>
    </row>
    <row r="39" spans="1:26" ht="15.75" customHeight="1" x14ac:dyDescent="0.15">
      <c r="A39" s="25"/>
      <c r="B39" s="79" t="s">
        <v>148</v>
      </c>
      <c r="C39" s="87">
        <v>50</v>
      </c>
      <c r="D39" s="79" t="s">
        <v>149</v>
      </c>
      <c r="Q39" s="23"/>
      <c r="R39" s="26"/>
      <c r="S39" s="26"/>
      <c r="T39" s="26"/>
    </row>
    <row r="40" spans="1:26" ht="15.75" customHeight="1" x14ac:dyDescent="0.15">
      <c r="A40" s="25"/>
      <c r="B40" s="79" t="s">
        <v>150</v>
      </c>
      <c r="C40" s="87">
        <f>75*12</f>
        <v>900</v>
      </c>
      <c r="D40" s="79" t="s">
        <v>151</v>
      </c>
      <c r="Q40" s="23"/>
      <c r="R40" s="26"/>
      <c r="S40" s="26"/>
      <c r="T40" s="26"/>
    </row>
    <row r="41" spans="1:26" ht="15.75" customHeight="1" x14ac:dyDescent="0.15">
      <c r="A41" s="25"/>
      <c r="Q41" s="23"/>
      <c r="R41" s="26"/>
      <c r="S41" s="26"/>
      <c r="T41" s="26"/>
    </row>
    <row r="42" spans="1:26" ht="15.75" customHeight="1" x14ac:dyDescent="0.15">
      <c r="A42" s="94" t="s">
        <v>65</v>
      </c>
      <c r="B42" s="93"/>
      <c r="C42" s="93"/>
      <c r="D42" s="93"/>
      <c r="J42" s="15"/>
      <c r="K42" s="15"/>
      <c r="L42" s="15"/>
      <c r="M42" s="15"/>
      <c r="N42" s="15"/>
      <c r="O42" s="15"/>
      <c r="P42" s="15"/>
      <c r="Q42" s="23"/>
      <c r="R42" s="26"/>
      <c r="S42" s="26"/>
      <c r="T42" s="26"/>
      <c r="U42" s="15"/>
      <c r="V42" s="15"/>
      <c r="W42" s="15"/>
      <c r="X42" s="15"/>
      <c r="Y42" s="15"/>
      <c r="Z42" s="15"/>
    </row>
    <row r="43" spans="1:26" ht="15.75" customHeight="1" x14ac:dyDescent="0.15">
      <c r="B43" s="26" t="s">
        <v>18</v>
      </c>
      <c r="C43" s="87">
        <v>2000</v>
      </c>
      <c r="D43" s="28" t="s">
        <v>170</v>
      </c>
      <c r="E43" s="26"/>
      <c r="X43" s="26"/>
      <c r="Y43" s="26"/>
      <c r="Z43" s="26"/>
    </row>
    <row r="44" spans="1:26" ht="15.75" customHeight="1" x14ac:dyDescent="0.15">
      <c r="B44" s="26" t="s">
        <v>66</v>
      </c>
      <c r="C44" s="87"/>
      <c r="D44" s="28">
        <v>500000</v>
      </c>
      <c r="X44" s="26"/>
      <c r="Y44" s="26"/>
      <c r="Z44" s="26"/>
    </row>
    <row r="45" spans="1:26" ht="15.75" customHeight="1" x14ac:dyDescent="0.15">
      <c r="B45" s="26" t="s">
        <v>67</v>
      </c>
      <c r="C45" s="87"/>
      <c r="D45" s="28">
        <v>10000</v>
      </c>
      <c r="X45" s="26"/>
      <c r="Y45" s="26"/>
      <c r="Z45" s="26"/>
    </row>
    <row r="46" spans="1:26" ht="15.75" customHeight="1" x14ac:dyDescent="0.15">
      <c r="B46" s="79" t="s">
        <v>20</v>
      </c>
      <c r="C46" s="87"/>
      <c r="D46" s="28">
        <v>1000000</v>
      </c>
      <c r="X46" s="26"/>
      <c r="Y46" s="26"/>
      <c r="Z46" s="26"/>
    </row>
    <row r="47" spans="1:26" ht="15.75" customHeight="1" x14ac:dyDescent="0.15">
      <c r="B47" s="26" t="s">
        <v>68</v>
      </c>
      <c r="C47" s="87"/>
      <c r="D47" s="28">
        <v>2000000</v>
      </c>
      <c r="X47" s="26"/>
      <c r="Y47" s="26"/>
      <c r="Z47" s="26"/>
    </row>
    <row r="48" spans="1:26" ht="15.75" customHeight="1" x14ac:dyDescent="0.15">
      <c r="B48" s="26" t="s">
        <v>21</v>
      </c>
      <c r="C48" s="87"/>
      <c r="D48" s="28">
        <v>2000000</v>
      </c>
      <c r="X48" s="26"/>
      <c r="Y48" s="26"/>
      <c r="Z48" s="26"/>
    </row>
    <row r="49" spans="1:26" ht="18.75" customHeight="1" x14ac:dyDescent="0.15">
      <c r="B49" t="s">
        <v>124</v>
      </c>
      <c r="C49" s="87">
        <v>575</v>
      </c>
      <c r="D49" s="56" t="s">
        <v>132</v>
      </c>
      <c r="X49" s="26"/>
      <c r="Y49" s="26"/>
      <c r="Z49" s="26"/>
    </row>
    <row r="50" spans="1:26" ht="15.75" customHeight="1" x14ac:dyDescent="0.15">
      <c r="B50" s="79" t="s">
        <v>23</v>
      </c>
      <c r="C50" s="88">
        <v>1500</v>
      </c>
      <c r="X50" s="26"/>
      <c r="Y50" s="26"/>
      <c r="Z50" s="26"/>
    </row>
    <row r="51" spans="1:26" ht="15.75" customHeight="1" x14ac:dyDescent="0.2">
      <c r="B51" s="26" t="s">
        <v>69</v>
      </c>
      <c r="C51" s="87"/>
      <c r="D51" s="28">
        <v>1000000</v>
      </c>
      <c r="H51" s="17"/>
    </row>
    <row r="52" spans="1:26" ht="15.75" customHeight="1" x14ac:dyDescent="0.15">
      <c r="B52" s="26" t="s">
        <v>70</v>
      </c>
      <c r="C52" s="87"/>
      <c r="D52" s="28">
        <v>2000000</v>
      </c>
      <c r="H52" s="25"/>
    </row>
    <row r="53" spans="1:26" ht="15.75" customHeight="1" x14ac:dyDescent="0.15">
      <c r="B53" s="26" t="s">
        <v>71</v>
      </c>
      <c r="C53" s="87"/>
      <c r="D53" s="28">
        <v>35000</v>
      </c>
      <c r="H53" s="25"/>
    </row>
    <row r="54" spans="1:26" ht="15.75" customHeight="1" x14ac:dyDescent="0.15">
      <c r="B54" s="26" t="s">
        <v>72</v>
      </c>
      <c r="C54" s="89">
        <v>11400</v>
      </c>
      <c r="H54" s="25"/>
    </row>
    <row r="55" spans="1:26" ht="15.75" customHeight="1" x14ac:dyDescent="0.15">
      <c r="B55" s="26"/>
      <c r="C55" s="87"/>
      <c r="H55" s="25"/>
    </row>
    <row r="56" spans="1:26" ht="15.75" customHeight="1" x14ac:dyDescent="0.15">
      <c r="B56" s="26" t="s">
        <v>73</v>
      </c>
      <c r="C56" s="87"/>
      <c r="H56" s="25"/>
    </row>
    <row r="57" spans="1:26" ht="15.75" customHeight="1" x14ac:dyDescent="0.15">
      <c r="B57" s="26" t="s">
        <v>19</v>
      </c>
      <c r="C57" s="89">
        <f>1200</f>
        <v>1200</v>
      </c>
      <c r="D57">
        <v>100000</v>
      </c>
      <c r="H57" s="25"/>
    </row>
    <row r="58" spans="1:26" ht="15.75" customHeight="1" x14ac:dyDescent="0.15">
      <c r="B58" t="s">
        <v>120</v>
      </c>
      <c r="C58" s="87">
        <v>2000</v>
      </c>
      <c r="G58" s="25"/>
      <c r="H58" s="25"/>
    </row>
    <row r="59" spans="1:26" ht="15.75" customHeight="1" x14ac:dyDescent="0.15">
      <c r="B59" s="79" t="s">
        <v>22</v>
      </c>
      <c r="C59" s="87">
        <v>40</v>
      </c>
    </row>
    <row r="60" spans="1:26" ht="15.75" customHeight="1" x14ac:dyDescent="0.15">
      <c r="B60" s="26" t="s">
        <v>74</v>
      </c>
      <c r="D60" s="28">
        <v>1000000</v>
      </c>
    </row>
    <row r="61" spans="1:26" ht="15.75" customHeight="1" x14ac:dyDescent="0.15"/>
    <row r="62" spans="1:26" ht="15.75" customHeight="1" x14ac:dyDescent="0.15">
      <c r="A62" s="94" t="s">
        <v>75</v>
      </c>
      <c r="B62" s="93"/>
      <c r="C62" s="93"/>
      <c r="D62" s="93"/>
      <c r="N62" s="26"/>
      <c r="O62" s="23"/>
    </row>
    <row r="63" spans="1:26" ht="15.75" customHeight="1" x14ac:dyDescent="0.15">
      <c r="B63" s="26" t="s">
        <v>77</v>
      </c>
      <c r="C63" s="98">
        <v>1.5</v>
      </c>
      <c r="D63" s="7" t="s">
        <v>76</v>
      </c>
    </row>
    <row r="64" spans="1:26" ht="15.75" customHeight="1" x14ac:dyDescent="0.15">
      <c r="B64" s="7" t="s">
        <v>12</v>
      </c>
      <c r="C64" s="27">
        <v>0.1</v>
      </c>
      <c r="D64" s="26"/>
      <c r="L64" s="23"/>
      <c r="M64" s="23"/>
      <c r="Q64" s="26"/>
    </row>
    <row r="65" spans="1:17" ht="15.75" customHeight="1" x14ac:dyDescent="0.15">
      <c r="B65" s="7" t="s">
        <v>9</v>
      </c>
      <c r="C65" s="7">
        <v>0.15</v>
      </c>
      <c r="D65" s="26" t="s">
        <v>78</v>
      </c>
      <c r="L65" s="26"/>
      <c r="M65" s="26"/>
      <c r="Q65" s="26"/>
    </row>
    <row r="66" spans="1:17" ht="15.75" customHeight="1" x14ac:dyDescent="0.15">
      <c r="B66" s="7" t="s">
        <v>10</v>
      </c>
      <c r="C66" s="15">
        <v>0.02</v>
      </c>
      <c r="D66" s="26" t="s">
        <v>79</v>
      </c>
    </row>
    <row r="67" spans="1:17" ht="15.75" customHeight="1" x14ac:dyDescent="0.15">
      <c r="B67" s="7" t="s">
        <v>11</v>
      </c>
      <c r="C67" s="7">
        <v>0.1</v>
      </c>
      <c r="D67" s="26" t="s">
        <v>80</v>
      </c>
    </row>
    <row r="68" spans="1:17" ht="15.75" customHeight="1" x14ac:dyDescent="0.15">
      <c r="B68" s="7" t="s">
        <v>7</v>
      </c>
      <c r="C68" s="7">
        <v>0.05</v>
      </c>
      <c r="D68" s="26" t="s">
        <v>80</v>
      </c>
      <c r="L68" s="26"/>
      <c r="M68" s="26"/>
    </row>
    <row r="69" spans="1:17" ht="15.75" customHeight="1" x14ac:dyDescent="0.15">
      <c r="B69" s="7" t="s">
        <v>8</v>
      </c>
      <c r="C69" s="7">
        <v>0.15</v>
      </c>
      <c r="D69" s="26" t="s">
        <v>80</v>
      </c>
      <c r="L69" s="26"/>
      <c r="M69" s="26"/>
    </row>
    <row r="70" spans="1:17" ht="15.75" customHeight="1" x14ac:dyDescent="0.15">
      <c r="B70" s="26" t="s">
        <v>13</v>
      </c>
      <c r="C70" s="7">
        <v>0.2</v>
      </c>
      <c r="D70" s="26" t="s">
        <v>80</v>
      </c>
    </row>
    <row r="71" spans="1:17" ht="15.75" customHeight="1" x14ac:dyDescent="0.15">
      <c r="B71" s="26" t="s">
        <v>14</v>
      </c>
      <c r="C71" s="7">
        <v>0.2</v>
      </c>
      <c r="D71" s="56" t="s">
        <v>141</v>
      </c>
    </row>
    <row r="72" spans="1:17" ht="15.75" customHeight="1" x14ac:dyDescent="0.15">
      <c r="B72" s="26" t="s">
        <v>27</v>
      </c>
      <c r="D72" s="26"/>
    </row>
    <row r="73" spans="1:17" ht="15.75" customHeight="1" x14ac:dyDescent="0.15">
      <c r="D73" s="26"/>
    </row>
    <row r="74" spans="1:17" ht="15.75" customHeight="1" x14ac:dyDescent="0.15">
      <c r="A74" s="103" t="s">
        <v>155</v>
      </c>
      <c r="B74" s="93"/>
      <c r="C74" s="93"/>
      <c r="D74" s="95"/>
    </row>
    <row r="75" spans="1:17" ht="15.75" customHeight="1" x14ac:dyDescent="0.15">
      <c r="B75" s="79" t="s">
        <v>158</v>
      </c>
      <c r="C75" s="87">
        <f>15*2080</f>
        <v>31200</v>
      </c>
      <c r="D75" s="79" t="s">
        <v>157</v>
      </c>
    </row>
    <row r="76" spans="1:17" ht="15.75" customHeight="1" x14ac:dyDescent="0.15">
      <c r="B76" s="104" t="s">
        <v>156</v>
      </c>
      <c r="C76" s="87">
        <v>2000</v>
      </c>
      <c r="D76" s="26"/>
    </row>
    <row r="77" spans="1:17" ht="15.75" customHeight="1" x14ac:dyDescent="0.15">
      <c r="D77" s="26"/>
    </row>
    <row r="78" spans="1:17" ht="15.75" customHeight="1" x14ac:dyDescent="0.15">
      <c r="D78" s="26"/>
    </row>
    <row r="79" spans="1:17" ht="15.75" customHeight="1" x14ac:dyDescent="0.15"/>
    <row r="80" spans="1:17" ht="15.75" customHeight="1" x14ac:dyDescent="0.15"/>
    <row r="81" spans="1:13" ht="15.75" customHeight="1" x14ac:dyDescent="0.2">
      <c r="A81" s="94" t="s">
        <v>116</v>
      </c>
      <c r="B81" s="93"/>
      <c r="C81" s="92" t="s">
        <v>91</v>
      </c>
      <c r="D81" s="93"/>
    </row>
    <row r="82" spans="1:13" ht="15.75" customHeight="1" x14ac:dyDescent="0.15">
      <c r="B82" s="25" t="s">
        <v>4</v>
      </c>
      <c r="C82" s="32">
        <v>15</v>
      </c>
    </row>
    <row r="83" spans="1:13" ht="15.75" customHeight="1" x14ac:dyDescent="0.15">
      <c r="B83" s="25" t="s">
        <v>37</v>
      </c>
      <c r="C83" s="32">
        <v>15</v>
      </c>
    </row>
    <row r="84" spans="1:13" ht="15.75" customHeight="1" x14ac:dyDescent="0.15">
      <c r="B84" s="25" t="s">
        <v>39</v>
      </c>
      <c r="C84" s="32">
        <v>20.5</v>
      </c>
      <c r="M84" s="26"/>
    </row>
    <row r="85" spans="1:13" ht="15.75" customHeight="1" x14ac:dyDescent="0.15">
      <c r="B85" s="25" t="s">
        <v>41</v>
      </c>
      <c r="C85" s="32">
        <v>27</v>
      </c>
    </row>
    <row r="86" spans="1:13" ht="15.75" customHeight="1" x14ac:dyDescent="0.15">
      <c r="B86" s="25" t="s">
        <v>42</v>
      </c>
      <c r="C86" s="32">
        <v>18</v>
      </c>
    </row>
    <row r="87" spans="1:13" ht="15.75" customHeight="1" x14ac:dyDescent="0.15">
      <c r="B87" s="25" t="s">
        <v>43</v>
      </c>
      <c r="C87" s="32">
        <v>27</v>
      </c>
    </row>
    <row r="88" spans="1:13" ht="15.75" customHeight="1" x14ac:dyDescent="0.15">
      <c r="B88" s="25" t="s">
        <v>44</v>
      </c>
      <c r="C88" s="32">
        <v>27</v>
      </c>
    </row>
    <row r="89" spans="1:13" ht="15.75" customHeight="1" x14ac:dyDescent="0.15">
      <c r="B89" t="s">
        <v>121</v>
      </c>
      <c r="C89" s="85">
        <v>0.03</v>
      </c>
    </row>
    <row r="90" spans="1:13" ht="15.75" customHeight="1" x14ac:dyDescent="0.2">
      <c r="B90" s="56" t="s">
        <v>122</v>
      </c>
      <c r="C90" s="84">
        <v>0.25</v>
      </c>
      <c r="D90" s="108" t="s">
        <v>160</v>
      </c>
      <c r="K90" s="29"/>
    </row>
    <row r="91" spans="1:13" ht="15.75" customHeight="1" x14ac:dyDescent="0.2">
      <c r="B91" s="25" t="s">
        <v>159</v>
      </c>
      <c r="C91" s="109">
        <v>0.1</v>
      </c>
      <c r="K91" s="29"/>
    </row>
    <row r="92" spans="1:13" ht="15.75" customHeight="1" x14ac:dyDescent="0.15"/>
    <row r="93" spans="1:13" ht="15.75" customHeight="1" x14ac:dyDescent="0.15">
      <c r="A93" s="26"/>
      <c r="B93" s="26"/>
      <c r="C93" s="26"/>
      <c r="D93" s="26"/>
    </row>
    <row r="94" spans="1:13" ht="15.75" customHeight="1" x14ac:dyDescent="0.15">
      <c r="A94" s="26"/>
      <c r="B94" s="26"/>
      <c r="C94" s="26"/>
      <c r="D94" s="26"/>
    </row>
    <row r="95" spans="1:13" ht="15.75" customHeight="1" x14ac:dyDescent="0.15"/>
    <row r="96" spans="1:13" ht="15.75" customHeight="1" x14ac:dyDescent="0.15">
      <c r="A96" s="26"/>
      <c r="B96" s="26"/>
      <c r="C96" s="26"/>
      <c r="D96" s="26"/>
    </row>
    <row r="97" spans="1:7" ht="15.75" customHeight="1" x14ac:dyDescent="0.15">
      <c r="A97" s="26"/>
      <c r="B97" s="26"/>
      <c r="C97" s="26"/>
      <c r="D97" s="26"/>
    </row>
    <row r="98" spans="1:7" ht="15.75" customHeight="1" x14ac:dyDescent="0.15">
      <c r="A98" s="26"/>
      <c r="B98" s="26"/>
      <c r="C98" s="26"/>
      <c r="D98" s="26"/>
    </row>
    <row r="99" spans="1:7" ht="15.75" customHeight="1" x14ac:dyDescent="0.15">
      <c r="A99" s="26"/>
      <c r="B99" s="26"/>
      <c r="C99" s="26"/>
      <c r="D99" s="26"/>
    </row>
    <row r="100" spans="1:7" ht="15.75" customHeight="1" x14ac:dyDescent="0.15">
      <c r="A100" s="26"/>
      <c r="B100" s="26"/>
      <c r="C100" s="26"/>
      <c r="D100" s="26"/>
    </row>
    <row r="101" spans="1:7" ht="15.75" customHeight="1" x14ac:dyDescent="0.15">
      <c r="A101" s="26"/>
      <c r="B101" s="26"/>
      <c r="C101" s="26"/>
      <c r="D101" s="26"/>
    </row>
    <row r="102" spans="1:7" ht="15.75" customHeight="1" x14ac:dyDescent="0.15">
      <c r="A102" s="26"/>
      <c r="B102" s="26"/>
      <c r="C102" s="26"/>
      <c r="D102" s="26"/>
    </row>
    <row r="103" spans="1:7" ht="15.75" customHeight="1" x14ac:dyDescent="0.15">
      <c r="A103" s="26"/>
      <c r="B103" s="26"/>
      <c r="C103" s="26"/>
      <c r="D103" s="26"/>
    </row>
    <row r="104" spans="1:7" ht="15.75" customHeight="1" x14ac:dyDescent="0.15"/>
    <row r="105" spans="1:7" ht="15.75" customHeight="1" x14ac:dyDescent="0.15">
      <c r="A105" s="26"/>
      <c r="B105" s="26"/>
      <c r="C105" s="26"/>
      <c r="D105" s="26"/>
    </row>
    <row r="106" spans="1:7" ht="15.75" customHeight="1" x14ac:dyDescent="0.15">
      <c r="A106" s="26"/>
      <c r="B106" s="26"/>
      <c r="C106" s="26"/>
      <c r="D106" s="26"/>
      <c r="E106" s="30">
        <f t="array" ref="E106:E107">INDEX(Metadata!A17:A37,'Quoting Tool'!$D$30)</f>
        <v>0</v>
      </c>
    </row>
    <row r="107" spans="1:7" ht="15.75" customHeight="1" x14ac:dyDescent="0.15">
      <c r="E107" s="7">
        <v>0.05</v>
      </c>
    </row>
    <row r="108" spans="1:7" ht="15.75" customHeight="1" x14ac:dyDescent="0.15"/>
    <row r="109" spans="1:7" ht="15.75" customHeight="1" x14ac:dyDescent="0.15"/>
    <row r="110" spans="1:7" ht="15.75" customHeight="1" x14ac:dyDescent="0.15"/>
    <row r="111" spans="1:7" ht="15.75" customHeight="1" x14ac:dyDescent="0.15"/>
    <row r="112" spans="1:7" ht="15.75" customHeight="1" x14ac:dyDescent="0.15">
      <c r="F112" s="7">
        <v>1</v>
      </c>
      <c r="G112" s="15" t="s">
        <v>81</v>
      </c>
    </row>
    <row r="113" spans="5:9" ht="15.75" customHeight="1" x14ac:dyDescent="0.15">
      <c r="E113" s="31" t="s">
        <v>82</v>
      </c>
      <c r="F113" s="15" t="s">
        <v>83</v>
      </c>
      <c r="G113" s="31" t="s">
        <v>48</v>
      </c>
      <c r="H113" s="15" t="s">
        <v>84</v>
      </c>
    </row>
    <row r="114" spans="5:9" ht="15.75" customHeight="1" x14ac:dyDescent="0.15">
      <c r="E114" s="4" t="s">
        <v>85</v>
      </c>
      <c r="F114" s="7">
        <v>1</v>
      </c>
      <c r="G114" s="7">
        <f>200*F112</f>
        <v>200</v>
      </c>
      <c r="H114" s="7">
        <v>300</v>
      </c>
      <c r="I114" s="7">
        <f>20*20</f>
        <v>400</v>
      </c>
    </row>
    <row r="115" spans="5:9" ht="15.75" customHeight="1" x14ac:dyDescent="0.15">
      <c r="E115" s="4" t="s">
        <v>86</v>
      </c>
      <c r="F115" s="7">
        <v>2</v>
      </c>
      <c r="G115" s="7">
        <f>1000*F112</f>
        <v>1000</v>
      </c>
      <c r="H115" s="7">
        <v>1000</v>
      </c>
    </row>
    <row r="116" spans="5:9" ht="15.75" customHeight="1" x14ac:dyDescent="0.15">
      <c r="E116" s="4" t="s">
        <v>87</v>
      </c>
      <c r="F116" s="7">
        <v>3</v>
      </c>
      <c r="G116" s="7">
        <f>2000*F112</f>
        <v>2000</v>
      </c>
      <c r="H116" s="7">
        <v>1500</v>
      </c>
    </row>
    <row r="117" spans="5:9" ht="15.75" customHeight="1" x14ac:dyDescent="0.15">
      <c r="E117" s="4" t="s">
        <v>88</v>
      </c>
      <c r="F117" s="7">
        <v>4</v>
      </c>
      <c r="G117" s="7">
        <f>3000*F112</f>
        <v>3000</v>
      </c>
      <c r="H117" s="7">
        <v>2000</v>
      </c>
    </row>
    <row r="118" spans="5:9" ht="15.75" customHeight="1" x14ac:dyDescent="0.15">
      <c r="E118" s="4" t="s">
        <v>89</v>
      </c>
      <c r="F118" s="7">
        <v>5</v>
      </c>
      <c r="G118" s="7">
        <f>5000*F112</f>
        <v>5000</v>
      </c>
      <c r="H118" s="7">
        <v>2500</v>
      </c>
    </row>
    <row r="119" spans="5:9" ht="15.75" customHeight="1" x14ac:dyDescent="0.15">
      <c r="E119" s="4" t="s">
        <v>90</v>
      </c>
      <c r="F119" s="7">
        <v>6</v>
      </c>
      <c r="G119" s="7">
        <f>7000*F112</f>
        <v>7000</v>
      </c>
      <c r="H119" s="7">
        <v>4500</v>
      </c>
    </row>
    <row r="120" spans="5:9" ht="15.75" customHeight="1" x14ac:dyDescent="0.15"/>
    <row r="121" spans="5:9" ht="15.75" customHeight="1" x14ac:dyDescent="0.15"/>
    <row r="122" spans="5:9" ht="15.75" customHeight="1" x14ac:dyDescent="0.15"/>
    <row r="123" spans="5:9" ht="15.75" customHeight="1" x14ac:dyDescent="0.15"/>
    <row r="124" spans="5:9" ht="15.75" customHeight="1" x14ac:dyDescent="0.15"/>
    <row r="125" spans="5:9" ht="15.75" customHeight="1" x14ac:dyDescent="0.15"/>
    <row r="126" spans="5:9" ht="15.75" customHeight="1" x14ac:dyDescent="0.15"/>
    <row r="127" spans="5:9" ht="15.75" customHeight="1" x14ac:dyDescent="0.15"/>
    <row r="128" spans="5:9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  <row r="1028" ht="15.75" customHeight="1" x14ac:dyDescent="0.15"/>
    <row r="1029" ht="15.75" customHeight="1" x14ac:dyDescent="0.15"/>
    <row r="1030" ht="15.75" customHeight="1" x14ac:dyDescent="0.15"/>
    <row r="1031" ht="15.75" customHeight="1" x14ac:dyDescent="0.15"/>
    <row r="1032" ht="15.75" customHeight="1" x14ac:dyDescent="0.15"/>
    <row r="1033" ht="15.75" customHeight="1" x14ac:dyDescent="0.15"/>
    <row r="1034" ht="15.75" customHeight="1" x14ac:dyDescent="0.15"/>
    <row r="1035" ht="15.75" customHeight="1" x14ac:dyDescent="0.15"/>
    <row r="1036" ht="15.75" customHeight="1" x14ac:dyDescent="0.15"/>
    <row r="1037" ht="15.75" customHeight="1" x14ac:dyDescent="0.15"/>
    <row r="1038" ht="15.75" customHeight="1" x14ac:dyDescent="0.15"/>
    <row r="1039" ht="15.75" customHeight="1" x14ac:dyDescent="0.15"/>
    <row r="1040" ht="15.75" customHeight="1" x14ac:dyDescent="0.15"/>
    <row r="1041" ht="15.75" customHeight="1" x14ac:dyDescent="0.15"/>
    <row r="1042" ht="15.75" customHeight="1" x14ac:dyDescent="0.15"/>
    <row r="1043" ht="15.75" customHeight="1" x14ac:dyDescent="0.15"/>
    <row r="1044" ht="15.75" customHeight="1" x14ac:dyDescent="0.15"/>
    <row r="1045" ht="15.75" customHeight="1" x14ac:dyDescent="0.15"/>
    <row r="1046" ht="15.75" customHeight="1" x14ac:dyDescent="0.15"/>
    <row r="1047" ht="15.75" customHeight="1" x14ac:dyDescent="0.15"/>
    <row r="1048" ht="15.75" customHeight="1" x14ac:dyDescent="0.15"/>
    <row r="1049" ht="15.75" customHeight="1" x14ac:dyDescent="0.15"/>
    <row r="1050" ht="15.75" customHeight="1" x14ac:dyDescent="0.15"/>
    <row r="1051" ht="15.75" customHeight="1" x14ac:dyDescent="0.15"/>
    <row r="1052" ht="15.75" customHeight="1" x14ac:dyDescent="0.15"/>
    <row r="1053" ht="15.75" customHeight="1" x14ac:dyDescent="0.15"/>
    <row r="1054" ht="15.75" customHeight="1" x14ac:dyDescent="0.15"/>
    <row r="1055" ht="15.75" customHeight="1" x14ac:dyDescent="0.15"/>
    <row r="1056" ht="15.75" customHeight="1" x14ac:dyDescent="0.15"/>
    <row r="1057" ht="15.75" customHeight="1" x14ac:dyDescent="0.15"/>
    <row r="1058" ht="15.75" customHeight="1" x14ac:dyDescent="0.15"/>
    <row r="1059" ht="15.75" customHeight="1" x14ac:dyDescent="0.15"/>
    <row r="1060" ht="15.75" customHeight="1" x14ac:dyDescent="0.15"/>
    <row r="1061" ht="15.75" customHeight="1" x14ac:dyDescent="0.15"/>
    <row r="1062" ht="15.75" customHeight="1" x14ac:dyDescent="0.15"/>
    <row r="1063" ht="15.75" customHeight="1" x14ac:dyDescent="0.15"/>
    <row r="1064" ht="15.75" customHeight="1" x14ac:dyDescent="0.15"/>
    <row r="1065" ht="15.75" customHeight="1" x14ac:dyDescent="0.15"/>
    <row r="1066" ht="15.75" customHeight="1" x14ac:dyDescent="0.15"/>
    <row r="1067" ht="15.75" customHeight="1" x14ac:dyDescent="0.15"/>
    <row r="1068" ht="15.75" customHeight="1" x14ac:dyDescent="0.15"/>
    <row r="1069" ht="15.75" customHeight="1" x14ac:dyDescent="0.15"/>
    <row r="1070" ht="15.75" customHeight="1" x14ac:dyDescent="0.15"/>
    <row r="1071" ht="15.75" customHeight="1" x14ac:dyDescent="0.15"/>
    <row r="1072" ht="15.75" customHeight="1" x14ac:dyDescent="0.15"/>
    <row r="1073" ht="15.75" customHeight="1" x14ac:dyDescent="0.15"/>
    <row r="1074" ht="15.75" customHeight="1" x14ac:dyDescent="0.15"/>
    <row r="1075" ht="15.75" customHeight="1" x14ac:dyDescent="0.15"/>
    <row r="1076" ht="15.75" customHeight="1" x14ac:dyDescent="0.15"/>
    <row r="1077" ht="15.75" customHeight="1" x14ac:dyDescent="0.15"/>
    <row r="1078" ht="15.75" customHeight="1" x14ac:dyDescent="0.15"/>
    <row r="1079" ht="15.75" customHeight="1" x14ac:dyDescent="0.15"/>
    <row r="1080" ht="15.75" customHeight="1" x14ac:dyDescent="0.15"/>
    <row r="1081" ht="15.75" customHeight="1" x14ac:dyDescent="0.15"/>
    <row r="1082" ht="15.75" customHeight="1" x14ac:dyDescent="0.15"/>
    <row r="1083" ht="15.75" customHeight="1" x14ac:dyDescent="0.15"/>
    <row r="1084" ht="15.75" customHeight="1" x14ac:dyDescent="0.15"/>
    <row r="1085" ht="15.75" customHeight="1" x14ac:dyDescent="0.15"/>
    <row r="1086" ht="15.75" customHeight="1" x14ac:dyDescent="0.15"/>
    <row r="1087" ht="15.75" customHeight="1" x14ac:dyDescent="0.15"/>
    <row r="1088" ht="15.75" customHeight="1" x14ac:dyDescent="0.15"/>
    <row r="1089" ht="15.75" customHeight="1" x14ac:dyDescent="0.15"/>
    <row r="1090" ht="15.75" customHeight="1" x14ac:dyDescent="0.15"/>
    <row r="1091" ht="15.75" customHeight="1" x14ac:dyDescent="0.15"/>
    <row r="1092" ht="15.75" customHeight="1" x14ac:dyDescent="0.15"/>
    <row r="1093" ht="15.75" customHeight="1" x14ac:dyDescent="0.15"/>
    <row r="1094" ht="15.75" customHeight="1" x14ac:dyDescent="0.15"/>
    <row r="1095" ht="15.75" customHeight="1" x14ac:dyDescent="0.15"/>
    <row r="1096" ht="15.75" customHeight="1" x14ac:dyDescent="0.15"/>
    <row r="1097" ht="15.75" customHeight="1" x14ac:dyDescent="0.15"/>
    <row r="1098" ht="15.75" customHeight="1" x14ac:dyDescent="0.15"/>
    <row r="1099" ht="15.75" customHeight="1" x14ac:dyDescent="0.15"/>
    <row r="1100" ht="15.75" customHeight="1" x14ac:dyDescent="0.15"/>
    <row r="1101" ht="15.75" customHeight="1" x14ac:dyDescent="0.15"/>
    <row r="1102" ht="15.75" customHeight="1" x14ac:dyDescent="0.15"/>
    <row r="1103" ht="15.75" customHeight="1" x14ac:dyDescent="0.15"/>
    <row r="1104" ht="15.75" customHeight="1" x14ac:dyDescent="0.15"/>
    <row r="1105" ht="15.75" customHeight="1" x14ac:dyDescent="0.15"/>
    <row r="1106" ht="15.75" customHeight="1" x14ac:dyDescent="0.15"/>
    <row r="1107" ht="15.75" customHeight="1" x14ac:dyDescent="0.15"/>
    <row r="1108" ht="15.75" customHeight="1" x14ac:dyDescent="0.15"/>
    <row r="1109" ht="15.75" customHeight="1" x14ac:dyDescent="0.15"/>
    <row r="1110" ht="15.75" customHeight="1" x14ac:dyDescent="0.15"/>
    <row r="1111" ht="15.75" customHeight="1" x14ac:dyDescent="0.15"/>
    <row r="1112" ht="15.75" customHeight="1" x14ac:dyDescent="0.15"/>
    <row r="1113" ht="15.75" customHeight="1" x14ac:dyDescent="0.15"/>
    <row r="1114" ht="15.75" customHeight="1" x14ac:dyDescent="0.15"/>
    <row r="1115" ht="15.75" customHeight="1" x14ac:dyDescent="0.15"/>
    <row r="1116" ht="15.75" customHeight="1" x14ac:dyDescent="0.15"/>
    <row r="1117" ht="15.75" customHeight="1" x14ac:dyDescent="0.15"/>
    <row r="1118" ht="15.75" customHeight="1" x14ac:dyDescent="0.15"/>
    <row r="1119" ht="15.75" customHeight="1" x14ac:dyDescent="0.15"/>
    <row r="1120" ht="15.75" customHeight="1" x14ac:dyDescent="0.15"/>
    <row r="1121" ht="15.75" customHeight="1" x14ac:dyDescent="0.15"/>
    <row r="1122" ht="15.75" customHeight="1" x14ac:dyDescent="0.15"/>
    <row r="1123" ht="15.75" customHeight="1" x14ac:dyDescent="0.15"/>
    <row r="1124" ht="15.75" customHeight="1" x14ac:dyDescent="0.15"/>
    <row r="1125" ht="15.75" customHeight="1" x14ac:dyDescent="0.15"/>
    <row r="1126" ht="15.75" customHeight="1" x14ac:dyDescent="0.15"/>
    <row r="1127" ht="15.75" customHeight="1" x14ac:dyDescent="0.15"/>
    <row r="1128" ht="15.75" customHeight="1" x14ac:dyDescent="0.15"/>
    <row r="1129" ht="15.75" customHeight="1" x14ac:dyDescent="0.15"/>
    <row r="1130" ht="15.75" customHeight="1" x14ac:dyDescent="0.15"/>
    <row r="1131" ht="15.75" customHeight="1" x14ac:dyDescent="0.15"/>
    <row r="1132" ht="15.75" customHeight="1" x14ac:dyDescent="0.15"/>
    <row r="1133" ht="15.75" customHeight="1" x14ac:dyDescent="0.15"/>
    <row r="1134" ht="15.75" customHeight="1" x14ac:dyDescent="0.15"/>
    <row r="1135" ht="15.75" customHeight="1" x14ac:dyDescent="0.15"/>
    <row r="1136" ht="15.75" customHeight="1" x14ac:dyDescent="0.15"/>
    <row r="1137" ht="15.75" customHeight="1" x14ac:dyDescent="0.15"/>
    <row r="1138" ht="15.75" customHeight="1" x14ac:dyDescent="0.15"/>
    <row r="1139" ht="15.75" customHeight="1" x14ac:dyDescent="0.15"/>
    <row r="1140" ht="15.75" customHeight="1" x14ac:dyDescent="0.15"/>
    <row r="1141" ht="15.75" customHeight="1" x14ac:dyDescent="0.15"/>
    <row r="1142" ht="15.75" customHeight="1" x14ac:dyDescent="0.15"/>
    <row r="1143" ht="15.75" customHeight="1" x14ac:dyDescent="0.15"/>
    <row r="1144" ht="15.75" customHeight="1" x14ac:dyDescent="0.15"/>
    <row r="1145" ht="15.75" customHeight="1" x14ac:dyDescent="0.15"/>
    <row r="1146" ht="15.75" customHeight="1" x14ac:dyDescent="0.15"/>
    <row r="1147" ht="15.75" customHeight="1" x14ac:dyDescent="0.15"/>
    <row r="1148" ht="15.75" customHeight="1" x14ac:dyDescent="0.15"/>
    <row r="1149" ht="15.75" customHeight="1" x14ac:dyDescent="0.15"/>
    <row r="1150" ht="15.75" customHeight="1" x14ac:dyDescent="0.15"/>
    <row r="1151" ht="15.75" customHeight="1" x14ac:dyDescent="0.15"/>
    <row r="1152" ht="15.75" customHeight="1" x14ac:dyDescent="0.15"/>
    <row r="1153" ht="15.75" customHeight="1" x14ac:dyDescent="0.15"/>
    <row r="1154" ht="15.75" customHeight="1" x14ac:dyDescent="0.15"/>
    <row r="1155" ht="15.75" customHeight="1" x14ac:dyDescent="0.15"/>
    <row r="1156" ht="15.75" customHeight="1" x14ac:dyDescent="0.15"/>
    <row r="1157" ht="15.75" customHeight="1" x14ac:dyDescent="0.15"/>
    <row r="1158" ht="15.75" customHeight="1" x14ac:dyDescent="0.15"/>
    <row r="1159" ht="15.75" customHeight="1" x14ac:dyDescent="0.15"/>
    <row r="1160" ht="15.75" customHeight="1" x14ac:dyDescent="0.15"/>
    <row r="1161" ht="15.75" customHeight="1" x14ac:dyDescent="0.15"/>
    <row r="1162" ht="15.75" customHeight="1" x14ac:dyDescent="0.15"/>
    <row r="1163" ht="15.75" customHeight="1" x14ac:dyDescent="0.15"/>
    <row r="1164" ht="15.75" customHeight="1" x14ac:dyDescent="0.15"/>
    <row r="1165" ht="15.75" customHeight="1" x14ac:dyDescent="0.15"/>
    <row r="1166" ht="15.75" customHeight="1" x14ac:dyDescent="0.15"/>
    <row r="1167" ht="15.75" customHeight="1" x14ac:dyDescent="0.15"/>
    <row r="1168" ht="15.75" customHeight="1" x14ac:dyDescent="0.15"/>
    <row r="1169" ht="15.75" customHeight="1" x14ac:dyDescent="0.15"/>
    <row r="1170" ht="15.75" customHeight="1" x14ac:dyDescent="0.15"/>
    <row r="1171" ht="15.75" customHeight="1" x14ac:dyDescent="0.15"/>
    <row r="1172" ht="15.75" customHeight="1" x14ac:dyDescent="0.15"/>
    <row r="1173" ht="15.75" customHeight="1" x14ac:dyDescent="0.15"/>
    <row r="1174" ht="15.75" customHeight="1" x14ac:dyDescent="0.15"/>
    <row r="1175" ht="15.75" customHeight="1" x14ac:dyDescent="0.15"/>
    <row r="1176" ht="15.75" customHeight="1" x14ac:dyDescent="0.15"/>
    <row r="1177" ht="15.75" customHeight="1" x14ac:dyDescent="0.15"/>
    <row r="1178" ht="15.75" customHeight="1" x14ac:dyDescent="0.15"/>
    <row r="1179" ht="15.75" customHeight="1" x14ac:dyDescent="0.15"/>
    <row r="1180" ht="15.75" customHeight="1" x14ac:dyDescent="0.15"/>
    <row r="1181" ht="15.75" customHeight="1" x14ac:dyDescent="0.15"/>
    <row r="1182" ht="15.75" customHeight="1" x14ac:dyDescent="0.15"/>
    <row r="1183" ht="15.75" customHeight="1" x14ac:dyDescent="0.15"/>
    <row r="1184" ht="15.75" customHeight="1" x14ac:dyDescent="0.15"/>
    <row r="1185" ht="15.75" customHeight="1" x14ac:dyDescent="0.15"/>
    <row r="1186" ht="15.75" customHeight="1" x14ac:dyDescent="0.15"/>
    <row r="1187" ht="15.75" customHeight="1" x14ac:dyDescent="0.15"/>
    <row r="1188" ht="15.75" customHeight="1" x14ac:dyDescent="0.15"/>
    <row r="1189" ht="15.75" customHeight="1" x14ac:dyDescent="0.15"/>
    <row r="1190" ht="15.75" customHeight="1" x14ac:dyDescent="0.15"/>
    <row r="1191" ht="15.75" customHeight="1" x14ac:dyDescent="0.15"/>
    <row r="1192" ht="15.75" customHeight="1" x14ac:dyDescent="0.15"/>
    <row r="1193" ht="15.75" customHeight="1" x14ac:dyDescent="0.15"/>
    <row r="1194" ht="15.75" customHeight="1" x14ac:dyDescent="0.15"/>
    <row r="1195" ht="15.75" customHeight="1" x14ac:dyDescent="0.15"/>
    <row r="1196" ht="15.75" customHeight="1" x14ac:dyDescent="0.15"/>
    <row r="1197" ht="15.75" customHeight="1" x14ac:dyDescent="0.15"/>
    <row r="1198" ht="15.75" customHeight="1" x14ac:dyDescent="0.15"/>
    <row r="1199" ht="15.75" customHeight="1" x14ac:dyDescent="0.15"/>
    <row r="1200" ht="15.75" customHeight="1" x14ac:dyDescent="0.15"/>
    <row r="1201" ht="15.75" customHeight="1" x14ac:dyDescent="0.15"/>
    <row r="1202" ht="15.75" customHeight="1" x14ac:dyDescent="0.15"/>
    <row r="1203" ht="15.75" customHeight="1" x14ac:dyDescent="0.15"/>
    <row r="1204" ht="15.75" customHeight="1" x14ac:dyDescent="0.15"/>
    <row r="1205" ht="15.75" customHeight="1" x14ac:dyDescent="0.15"/>
    <row r="1206" ht="15.75" customHeight="1" x14ac:dyDescent="0.15"/>
    <row r="1207" ht="15.75" customHeight="1" x14ac:dyDescent="0.15"/>
    <row r="1208" ht="15.75" customHeight="1" x14ac:dyDescent="0.15"/>
    <row r="1209" ht="15.75" customHeight="1" x14ac:dyDescent="0.15"/>
    <row r="1210" ht="15.75" customHeight="1" x14ac:dyDescent="0.15"/>
    <row r="1211" ht="15.75" customHeight="1" x14ac:dyDescent="0.15"/>
    <row r="1212" ht="15.75" customHeight="1" x14ac:dyDescent="0.15"/>
    <row r="1213" ht="15.75" customHeight="1" x14ac:dyDescent="0.15"/>
    <row r="1214" ht="15.75" customHeight="1" x14ac:dyDescent="0.15"/>
    <row r="1215" ht="15.75" customHeight="1" x14ac:dyDescent="0.15"/>
    <row r="1216" ht="15.75" customHeight="1" x14ac:dyDescent="0.15"/>
    <row r="1217" ht="15.75" customHeight="1" x14ac:dyDescent="0.15"/>
    <row r="1218" ht="15.75" customHeight="1" x14ac:dyDescent="0.15"/>
    <row r="1219" ht="15.75" customHeight="1" x14ac:dyDescent="0.15"/>
    <row r="1220" ht="15.75" customHeight="1" x14ac:dyDescent="0.15"/>
    <row r="1221" ht="15.75" customHeight="1" x14ac:dyDescent="0.15"/>
    <row r="1222" ht="15.75" customHeight="1" x14ac:dyDescent="0.15"/>
    <row r="1223" ht="15.75" customHeight="1" x14ac:dyDescent="0.15"/>
    <row r="1224" ht="15.75" customHeight="1" x14ac:dyDescent="0.15"/>
    <row r="1225" ht="15.75" customHeight="1" x14ac:dyDescent="0.15"/>
    <row r="1226" ht="15.75" customHeight="1" x14ac:dyDescent="0.15"/>
    <row r="1227" ht="15.75" customHeight="1" x14ac:dyDescent="0.15"/>
    <row r="1228" ht="15.75" customHeight="1" x14ac:dyDescent="0.15"/>
    <row r="1229" ht="15.75" customHeight="1" x14ac:dyDescent="0.15"/>
    <row r="1230" ht="15.75" customHeight="1" x14ac:dyDescent="0.15"/>
    <row r="1231" ht="15.75" customHeight="1" x14ac:dyDescent="0.15"/>
    <row r="1232" ht="15.75" customHeight="1" x14ac:dyDescent="0.15"/>
    <row r="1233" ht="15.75" customHeight="1" x14ac:dyDescent="0.15"/>
    <row r="1234" ht="15.75" customHeight="1" x14ac:dyDescent="0.15"/>
    <row r="1235" ht="15.75" customHeight="1" x14ac:dyDescent="0.15"/>
    <row r="1236" ht="15.75" customHeight="1" x14ac:dyDescent="0.15"/>
    <row r="1237" ht="15.75" customHeight="1" x14ac:dyDescent="0.15"/>
    <row r="1238" ht="15.75" customHeight="1" x14ac:dyDescent="0.15"/>
    <row r="1239" ht="15.75" customHeight="1" x14ac:dyDescent="0.15"/>
    <row r="1240" ht="15.75" customHeight="1" x14ac:dyDescent="0.15"/>
    <row r="1241" ht="15.75" customHeight="1" x14ac:dyDescent="0.15"/>
    <row r="1242" ht="15.75" customHeight="1" x14ac:dyDescent="0.15"/>
    <row r="1243" ht="15.75" customHeight="1" x14ac:dyDescent="0.15"/>
    <row r="1244" ht="15.75" customHeight="1" x14ac:dyDescent="0.15"/>
    <row r="1245" ht="15.75" customHeight="1" x14ac:dyDescent="0.15"/>
    <row r="1246" ht="15.75" customHeight="1" x14ac:dyDescent="0.15"/>
    <row r="1247" ht="15.75" customHeight="1" x14ac:dyDescent="0.15"/>
    <row r="1248" ht="15.75" customHeight="1" x14ac:dyDescent="0.15"/>
    <row r="1249" ht="15.75" customHeight="1" x14ac:dyDescent="0.15"/>
    <row r="1250" ht="15.75" customHeight="1" x14ac:dyDescent="0.15"/>
    <row r="1251" ht="15.75" customHeight="1" x14ac:dyDescent="0.15"/>
    <row r="1252" ht="15.75" customHeight="1" x14ac:dyDescent="0.15"/>
    <row r="1253" ht="15.75" customHeight="1" x14ac:dyDescent="0.15"/>
    <row r="1254" ht="15.75" customHeight="1" x14ac:dyDescent="0.15"/>
    <row r="1255" ht="15.75" customHeight="1" x14ac:dyDescent="0.15"/>
    <row r="1256" ht="15.75" customHeight="1" x14ac:dyDescent="0.15"/>
    <row r="1257" ht="15.75" customHeight="1" x14ac:dyDescent="0.15"/>
    <row r="1258" ht="15.75" customHeight="1" x14ac:dyDescent="0.15"/>
    <row r="1259" ht="15.75" customHeight="1" x14ac:dyDescent="0.15"/>
    <row r="1260" ht="15.75" customHeight="1" x14ac:dyDescent="0.15"/>
    <row r="1261" ht="15.75" customHeight="1" x14ac:dyDescent="0.15"/>
    <row r="1262" ht="15.75" customHeight="1" x14ac:dyDescent="0.15"/>
    <row r="1263" ht="15.75" customHeight="1" x14ac:dyDescent="0.15"/>
    <row r="1264" ht="15.75" customHeight="1" x14ac:dyDescent="0.15"/>
    <row r="1265" ht="15.75" customHeight="1" x14ac:dyDescent="0.15"/>
    <row r="1266" ht="15.75" customHeight="1" x14ac:dyDescent="0.15"/>
    <row r="1267" ht="15.75" customHeight="1" x14ac:dyDescent="0.15"/>
    <row r="1268" ht="15.75" customHeight="1" x14ac:dyDescent="0.15"/>
    <row r="1269" ht="15.75" customHeight="1" x14ac:dyDescent="0.15"/>
    <row r="1270" ht="15.75" customHeight="1" x14ac:dyDescent="0.15"/>
    <row r="1271" ht="15.75" customHeight="1" x14ac:dyDescent="0.15"/>
    <row r="1272" ht="15.75" customHeight="1" x14ac:dyDescent="0.15"/>
    <row r="1273" ht="15.75" customHeight="1" x14ac:dyDescent="0.15"/>
    <row r="1274" ht="15.75" customHeight="1" x14ac:dyDescent="0.15"/>
    <row r="1275" ht="15.75" customHeight="1" x14ac:dyDescent="0.15"/>
    <row r="1276" ht="15.75" customHeight="1" x14ac:dyDescent="0.15"/>
    <row r="1277" ht="15.75" customHeight="1" x14ac:dyDescent="0.15"/>
    <row r="1278" ht="15.75" customHeight="1" x14ac:dyDescent="0.15"/>
    <row r="1279" ht="15.75" customHeight="1" x14ac:dyDescent="0.15"/>
    <row r="1280" ht="15.75" customHeight="1" x14ac:dyDescent="0.15"/>
    <row r="1281" ht="15.75" customHeight="1" x14ac:dyDescent="0.15"/>
    <row r="1282" ht="15.75" customHeight="1" x14ac:dyDescent="0.15"/>
    <row r="1283" ht="15.75" customHeight="1" x14ac:dyDescent="0.15"/>
    <row r="1284" ht="15.75" customHeight="1" x14ac:dyDescent="0.15"/>
    <row r="1285" ht="15.75" customHeight="1" x14ac:dyDescent="0.15"/>
    <row r="1286" ht="15.75" customHeight="1" x14ac:dyDescent="0.15"/>
    <row r="1287" ht="15.75" customHeight="1" x14ac:dyDescent="0.15"/>
    <row r="1288" ht="15.75" customHeight="1" x14ac:dyDescent="0.15"/>
    <row r="1289" ht="15.75" customHeight="1" x14ac:dyDescent="0.15"/>
    <row r="1290" ht="15.75" customHeight="1" x14ac:dyDescent="0.15"/>
    <row r="1291" ht="15.75" customHeight="1" x14ac:dyDescent="0.15"/>
    <row r="1292" ht="15.75" customHeight="1" x14ac:dyDescent="0.15"/>
    <row r="1293" ht="15.75" customHeight="1" x14ac:dyDescent="0.15"/>
    <row r="1294" ht="15.75" customHeight="1" x14ac:dyDescent="0.15"/>
    <row r="1295" ht="15.75" customHeight="1" x14ac:dyDescent="0.15"/>
    <row r="1296" ht="15.75" customHeight="1" x14ac:dyDescent="0.15"/>
    <row r="1297" ht="15.75" customHeight="1" x14ac:dyDescent="0.15"/>
    <row r="1298" ht="15.75" customHeight="1" x14ac:dyDescent="0.15"/>
    <row r="1299" ht="15.75" customHeight="1" x14ac:dyDescent="0.15"/>
    <row r="1300" ht="15.75" customHeight="1" x14ac:dyDescent="0.15"/>
    <row r="1301" ht="15.75" customHeight="1" x14ac:dyDescent="0.15"/>
    <row r="1302" ht="15.75" customHeight="1" x14ac:dyDescent="0.15"/>
    <row r="1303" ht="15.75" customHeight="1" x14ac:dyDescent="0.15"/>
    <row r="1304" ht="15.75" customHeight="1" x14ac:dyDescent="0.15"/>
    <row r="1305" ht="15.75" customHeight="1" x14ac:dyDescent="0.15"/>
    <row r="1306" ht="15.75" customHeight="1" x14ac:dyDescent="0.15"/>
    <row r="1307" ht="15.75" customHeight="1" x14ac:dyDescent="0.15"/>
    <row r="1308" ht="15.75" customHeight="1" x14ac:dyDescent="0.15"/>
    <row r="1309" ht="15.75" customHeight="1" x14ac:dyDescent="0.15"/>
    <row r="1310" ht="15.75" customHeight="1" x14ac:dyDescent="0.15"/>
    <row r="1311" ht="15.75" customHeight="1" x14ac:dyDescent="0.15"/>
    <row r="1312" ht="15.75" customHeight="1" x14ac:dyDescent="0.15"/>
    <row r="1313" ht="15.75" customHeight="1" x14ac:dyDescent="0.15"/>
    <row r="1314" ht="15.75" customHeight="1" x14ac:dyDescent="0.15"/>
    <row r="1315" ht="15.75" customHeight="1" x14ac:dyDescent="0.15"/>
    <row r="1316" ht="15.75" customHeight="1" x14ac:dyDescent="0.15"/>
    <row r="1317" ht="15.75" customHeight="1" x14ac:dyDescent="0.15"/>
    <row r="1318" ht="15.75" customHeight="1" x14ac:dyDescent="0.15"/>
    <row r="1319" ht="15.75" customHeight="1" x14ac:dyDescent="0.15"/>
    <row r="1320" ht="15.75" customHeight="1" x14ac:dyDescent="0.15"/>
    <row r="1321" ht="15.75" customHeight="1" x14ac:dyDescent="0.15"/>
    <row r="1322" ht="15.75" customHeight="1" x14ac:dyDescent="0.15"/>
    <row r="1323" ht="15.75" customHeight="1" x14ac:dyDescent="0.15"/>
    <row r="1324" ht="15.75" customHeight="1" x14ac:dyDescent="0.15"/>
    <row r="1325" ht="15.75" customHeight="1" x14ac:dyDescent="0.15"/>
    <row r="1326" ht="15.75" customHeight="1" x14ac:dyDescent="0.15"/>
    <row r="1327" ht="15.75" customHeight="1" x14ac:dyDescent="0.15"/>
    <row r="1328" ht="15.75" customHeight="1" x14ac:dyDescent="0.15"/>
    <row r="1329" ht="15.75" customHeight="1" x14ac:dyDescent="0.15"/>
    <row r="1330" ht="15.75" customHeight="1" x14ac:dyDescent="0.15"/>
    <row r="1331" ht="15.75" customHeight="1" x14ac:dyDescent="0.15"/>
    <row r="1332" ht="15.75" customHeight="1" x14ac:dyDescent="0.15"/>
    <row r="1333" ht="15.75" customHeight="1" x14ac:dyDescent="0.15"/>
    <row r="1334" ht="15.75" customHeight="1" x14ac:dyDescent="0.15"/>
    <row r="1335" ht="15.75" customHeight="1" x14ac:dyDescent="0.15"/>
    <row r="1336" ht="15.75" customHeight="1" x14ac:dyDescent="0.15"/>
    <row r="1337" ht="15.75" customHeight="1" x14ac:dyDescent="0.15"/>
    <row r="1338" ht="15.75" customHeight="1" x14ac:dyDescent="0.15"/>
    <row r="1339" ht="15.75" customHeight="1" x14ac:dyDescent="0.15"/>
    <row r="1340" ht="15.75" customHeight="1" x14ac:dyDescent="0.15"/>
    <row r="1341" ht="15.75" customHeight="1" x14ac:dyDescent="0.15"/>
    <row r="1342" ht="15.75" customHeight="1" x14ac:dyDescent="0.15"/>
    <row r="1343" ht="15.75" customHeight="1" x14ac:dyDescent="0.15"/>
    <row r="1344" ht="15.75" customHeight="1" x14ac:dyDescent="0.15"/>
    <row r="1345" ht="15.75" customHeight="1" x14ac:dyDescent="0.15"/>
    <row r="1346" ht="15.75" customHeight="1" x14ac:dyDescent="0.15"/>
    <row r="1347" ht="15.75" customHeight="1" x14ac:dyDescent="0.15"/>
    <row r="1348" ht="15.75" customHeight="1" x14ac:dyDescent="0.15"/>
    <row r="1349" ht="15.75" customHeight="1" x14ac:dyDescent="0.15"/>
    <row r="1350" ht="15.75" customHeight="1" x14ac:dyDescent="0.15"/>
    <row r="1351" ht="15.75" customHeight="1" x14ac:dyDescent="0.15"/>
    <row r="1352" ht="15.75" customHeight="1" x14ac:dyDescent="0.15"/>
    <row r="1353" ht="15.75" customHeight="1" x14ac:dyDescent="0.15"/>
    <row r="1354" ht="15.75" customHeight="1" x14ac:dyDescent="0.15"/>
    <row r="1355" ht="15.75" customHeight="1" x14ac:dyDescent="0.15"/>
    <row r="1356" ht="15.75" customHeight="1" x14ac:dyDescent="0.15"/>
    <row r="1357" ht="15.75" customHeight="1" x14ac:dyDescent="0.15"/>
    <row r="1358" ht="15.75" customHeight="1" x14ac:dyDescent="0.15"/>
    <row r="1359" ht="15.75" customHeight="1" x14ac:dyDescent="0.15"/>
    <row r="1360" ht="15.75" customHeight="1" x14ac:dyDescent="0.15"/>
    <row r="1361" ht="15.75" customHeight="1" x14ac:dyDescent="0.15"/>
    <row r="1362" ht="15.75" customHeight="1" x14ac:dyDescent="0.15"/>
    <row r="1363" ht="15.75" customHeight="1" x14ac:dyDescent="0.15"/>
    <row r="1364" ht="15.75" customHeight="1" x14ac:dyDescent="0.15"/>
    <row r="1365" ht="15.75" customHeight="1" x14ac:dyDescent="0.15"/>
    <row r="1366" ht="15.75" customHeight="1" x14ac:dyDescent="0.15"/>
    <row r="1367" ht="15.75" customHeight="1" x14ac:dyDescent="0.15"/>
    <row r="1368" ht="15.75" customHeight="1" x14ac:dyDescent="0.15"/>
    <row r="1369" ht="15.75" customHeight="1" x14ac:dyDescent="0.15"/>
    <row r="1370" ht="15.75" customHeight="1" x14ac:dyDescent="0.15"/>
    <row r="1371" ht="15.75" customHeight="1" x14ac:dyDescent="0.15"/>
    <row r="1372" ht="15.75" customHeight="1" x14ac:dyDescent="0.15"/>
    <row r="1373" ht="15.75" customHeight="1" x14ac:dyDescent="0.15"/>
    <row r="1374" ht="15.75" customHeight="1" x14ac:dyDescent="0.15"/>
    <row r="1375" ht="15.75" customHeight="1" x14ac:dyDescent="0.15"/>
    <row r="1376" ht="15.75" customHeight="1" x14ac:dyDescent="0.15"/>
    <row r="1377" ht="15.75" customHeight="1" x14ac:dyDescent="0.15"/>
    <row r="1378" ht="15.75" customHeight="1" x14ac:dyDescent="0.15"/>
    <row r="1379" ht="15.75" customHeight="1" x14ac:dyDescent="0.15"/>
    <row r="1380" ht="15.75" customHeight="1" x14ac:dyDescent="0.15"/>
    <row r="1381" ht="15.75" customHeight="1" x14ac:dyDescent="0.15"/>
    <row r="1382" ht="15.75" customHeight="1" x14ac:dyDescent="0.15"/>
    <row r="1383" ht="15.75" customHeight="1" x14ac:dyDescent="0.15"/>
    <row r="1384" ht="15.75" customHeight="1" x14ac:dyDescent="0.15"/>
    <row r="1385" ht="15.75" customHeight="1" x14ac:dyDescent="0.15"/>
    <row r="1386" ht="15.75" customHeight="1" x14ac:dyDescent="0.15"/>
    <row r="1387" ht="15.75" customHeight="1" x14ac:dyDescent="0.15"/>
    <row r="1388" ht="15.75" customHeight="1" x14ac:dyDescent="0.15"/>
    <row r="1389" ht="15.75" customHeight="1" x14ac:dyDescent="0.15"/>
    <row r="1390" ht="15.75" customHeight="1" x14ac:dyDescent="0.15"/>
    <row r="1391" ht="15.75" customHeight="1" x14ac:dyDescent="0.15"/>
    <row r="1392" ht="15.75" customHeight="1" x14ac:dyDescent="0.15"/>
    <row r="1393" ht="15.75" customHeight="1" x14ac:dyDescent="0.15"/>
    <row r="1394" ht="15.75" customHeight="1" x14ac:dyDescent="0.15"/>
    <row r="1395" ht="15.75" customHeight="1" x14ac:dyDescent="0.15"/>
    <row r="1396" ht="15.75" customHeight="1" x14ac:dyDescent="0.15"/>
    <row r="1397" ht="15.75" customHeight="1" x14ac:dyDescent="0.15"/>
    <row r="1398" ht="15.75" customHeight="1" x14ac:dyDescent="0.15"/>
    <row r="1399" ht="15.75" customHeight="1" x14ac:dyDescent="0.15"/>
    <row r="1400" ht="15.75" customHeight="1" x14ac:dyDescent="0.15"/>
    <row r="1401" ht="15.75" customHeight="1" x14ac:dyDescent="0.15"/>
    <row r="1402" ht="15.75" customHeight="1" x14ac:dyDescent="0.15"/>
    <row r="1403" ht="15.75" customHeight="1" x14ac:dyDescent="0.15"/>
    <row r="1404" ht="15.75" customHeight="1" x14ac:dyDescent="0.15"/>
    <row r="1405" ht="15.75" customHeight="1" x14ac:dyDescent="0.15"/>
    <row r="1406" ht="15.75" customHeight="1" x14ac:dyDescent="0.15"/>
    <row r="1407" ht="15.75" customHeight="1" x14ac:dyDescent="0.15"/>
    <row r="1408" ht="15.75" customHeight="1" x14ac:dyDescent="0.15"/>
    <row r="1409" ht="15.75" customHeight="1" x14ac:dyDescent="0.15"/>
    <row r="1410" ht="15.75" customHeight="1" x14ac:dyDescent="0.15"/>
    <row r="1411" ht="15.75" customHeight="1" x14ac:dyDescent="0.15"/>
    <row r="1412" ht="15.75" customHeight="1" x14ac:dyDescent="0.15"/>
    <row r="1413" ht="15.75" customHeight="1" x14ac:dyDescent="0.15"/>
    <row r="1414" ht="15.75" customHeight="1" x14ac:dyDescent="0.15"/>
    <row r="1415" ht="15.75" customHeight="1" x14ac:dyDescent="0.15"/>
    <row r="1416" ht="15.75" customHeight="1" x14ac:dyDescent="0.15"/>
    <row r="1417" ht="15.75" customHeight="1" x14ac:dyDescent="0.15"/>
    <row r="1418" ht="15.75" customHeight="1" x14ac:dyDescent="0.15"/>
    <row r="1419" ht="15.75" customHeight="1" x14ac:dyDescent="0.15"/>
    <row r="1420" ht="15.75" customHeight="1" x14ac:dyDescent="0.15"/>
    <row r="1421" ht="15.75" customHeight="1" x14ac:dyDescent="0.15"/>
    <row r="1422" ht="15.75" customHeight="1" x14ac:dyDescent="0.15"/>
    <row r="1423" ht="15.75" customHeight="1" x14ac:dyDescent="0.15"/>
    <row r="1424" ht="15.75" customHeight="1" x14ac:dyDescent="0.15"/>
    <row r="1425" ht="15.75" customHeight="1" x14ac:dyDescent="0.15"/>
    <row r="1426" ht="15.75" customHeight="1" x14ac:dyDescent="0.15"/>
    <row r="1427" ht="15.75" customHeight="1" x14ac:dyDescent="0.15"/>
    <row r="1428" ht="15.75" customHeight="1" x14ac:dyDescent="0.15"/>
    <row r="1429" ht="15.75" customHeight="1" x14ac:dyDescent="0.15"/>
    <row r="1430" ht="15.75" customHeight="1" x14ac:dyDescent="0.15"/>
    <row r="1431" ht="15.75" customHeight="1" x14ac:dyDescent="0.15"/>
    <row r="1432" ht="15.75" customHeight="1" x14ac:dyDescent="0.15"/>
    <row r="1433" ht="15.75" customHeight="1" x14ac:dyDescent="0.15"/>
    <row r="1434" ht="15.75" customHeight="1" x14ac:dyDescent="0.15"/>
    <row r="1435" ht="15.75" customHeight="1" x14ac:dyDescent="0.15"/>
    <row r="1436" ht="15.75" customHeight="1" x14ac:dyDescent="0.15"/>
    <row r="1437" ht="15.75" customHeight="1" x14ac:dyDescent="0.15"/>
    <row r="1438" ht="15.75" customHeight="1" x14ac:dyDescent="0.15"/>
    <row r="1439" ht="15.75" customHeight="1" x14ac:dyDescent="0.15"/>
    <row r="1440" ht="15.75" customHeight="1" x14ac:dyDescent="0.15"/>
    <row r="1441" ht="15.75" customHeight="1" x14ac:dyDescent="0.15"/>
    <row r="1442" ht="15.75" customHeight="1" x14ac:dyDescent="0.15"/>
    <row r="1443" ht="15.75" customHeight="1" x14ac:dyDescent="0.15"/>
    <row r="1444" ht="15.75" customHeight="1" x14ac:dyDescent="0.15"/>
    <row r="1445" ht="15.75" customHeight="1" x14ac:dyDescent="0.15"/>
    <row r="1446" ht="15.75" customHeight="1" x14ac:dyDescent="0.15"/>
    <row r="1447" ht="15.75" customHeight="1" x14ac:dyDescent="0.15"/>
    <row r="1448" ht="15.75" customHeight="1" x14ac:dyDescent="0.15"/>
    <row r="1449" ht="15.75" customHeight="1" x14ac:dyDescent="0.15"/>
    <row r="1450" ht="15.75" customHeight="1" x14ac:dyDescent="0.15"/>
    <row r="1451" ht="15.75" customHeight="1" x14ac:dyDescent="0.15"/>
    <row r="1452" ht="15.75" customHeight="1" x14ac:dyDescent="0.15"/>
    <row r="1453" ht="15.75" customHeight="1" x14ac:dyDescent="0.15"/>
    <row r="1454" ht="15.75" customHeight="1" x14ac:dyDescent="0.15"/>
    <row r="1455" ht="15.75" customHeight="1" x14ac:dyDescent="0.15"/>
    <row r="1456" ht="15.75" customHeight="1" x14ac:dyDescent="0.15"/>
    <row r="1457" ht="15.75" customHeight="1" x14ac:dyDescent="0.15"/>
    <row r="1458" ht="15.75" customHeight="1" x14ac:dyDescent="0.15"/>
    <row r="1459" ht="15.75" customHeight="1" x14ac:dyDescent="0.15"/>
    <row r="1460" ht="15.75" customHeight="1" x14ac:dyDescent="0.15"/>
    <row r="1461" ht="15.75" customHeight="1" x14ac:dyDescent="0.15"/>
    <row r="1462" ht="15.75" customHeight="1" x14ac:dyDescent="0.15"/>
    <row r="1463" ht="15.75" customHeight="1" x14ac:dyDescent="0.15"/>
    <row r="1464" ht="15.75" customHeight="1" x14ac:dyDescent="0.15"/>
    <row r="1465" ht="15.75" customHeight="1" x14ac:dyDescent="0.15"/>
    <row r="1466" ht="15.75" customHeight="1" x14ac:dyDescent="0.15"/>
    <row r="1467" ht="15.75" customHeight="1" x14ac:dyDescent="0.15"/>
    <row r="1468" ht="15.75" customHeight="1" x14ac:dyDescent="0.15"/>
    <row r="1469" ht="15.75" customHeight="1" x14ac:dyDescent="0.15"/>
    <row r="1470" ht="15.75" customHeight="1" x14ac:dyDescent="0.15"/>
    <row r="1471" ht="15.75" customHeight="1" x14ac:dyDescent="0.15"/>
    <row r="1472" ht="15.75" customHeight="1" x14ac:dyDescent="0.15"/>
    <row r="1473" ht="15.75" customHeight="1" x14ac:dyDescent="0.15"/>
    <row r="1474" ht="15.75" customHeight="1" x14ac:dyDescent="0.15"/>
    <row r="1475" ht="15.75" customHeight="1" x14ac:dyDescent="0.15"/>
    <row r="1476" ht="15.75" customHeight="1" x14ac:dyDescent="0.15"/>
    <row r="1477" ht="15.75" customHeight="1" x14ac:dyDescent="0.15"/>
    <row r="1478" ht="15.75" customHeight="1" x14ac:dyDescent="0.15"/>
    <row r="1479" ht="15.75" customHeight="1" x14ac:dyDescent="0.15"/>
    <row r="1480" ht="15.75" customHeight="1" x14ac:dyDescent="0.15"/>
    <row r="1481" ht="15.75" customHeight="1" x14ac:dyDescent="0.15"/>
    <row r="1482" ht="15.75" customHeight="1" x14ac:dyDescent="0.15"/>
    <row r="1483" ht="15.75" customHeight="1" x14ac:dyDescent="0.15"/>
    <row r="1484" ht="15.75" customHeight="1" x14ac:dyDescent="0.15"/>
    <row r="1485" ht="15.75" customHeight="1" x14ac:dyDescent="0.15"/>
    <row r="1486" ht="15.75" customHeight="1" x14ac:dyDescent="0.15"/>
    <row r="1487" ht="15.75" customHeight="1" x14ac:dyDescent="0.15"/>
    <row r="1488" ht="15.75" customHeight="1" x14ac:dyDescent="0.15"/>
    <row r="1489" ht="15.75" customHeight="1" x14ac:dyDescent="0.15"/>
    <row r="1490" ht="15.75" customHeight="1" x14ac:dyDescent="0.15"/>
    <row r="1491" ht="15.75" customHeight="1" x14ac:dyDescent="0.15"/>
    <row r="1492" ht="15.75" customHeight="1" x14ac:dyDescent="0.15"/>
    <row r="1493" ht="15.75" customHeight="1" x14ac:dyDescent="0.15"/>
    <row r="1494" ht="15.75" customHeight="1" x14ac:dyDescent="0.15"/>
    <row r="1495" ht="15.75" customHeight="1" x14ac:dyDescent="0.15"/>
    <row r="1496" ht="15.75" customHeight="1" x14ac:dyDescent="0.15"/>
    <row r="1497" ht="15.75" customHeight="1" x14ac:dyDescent="0.15"/>
    <row r="1498" ht="15.75" customHeight="1" x14ac:dyDescent="0.15"/>
    <row r="1499" ht="15.75" customHeight="1" x14ac:dyDescent="0.15"/>
    <row r="1500" ht="15.75" customHeight="1" x14ac:dyDescent="0.15"/>
    <row r="1501" ht="15.75" customHeight="1" x14ac:dyDescent="0.15"/>
    <row r="1502" ht="15.75" customHeight="1" x14ac:dyDescent="0.15"/>
    <row r="1503" ht="15.75" customHeight="1" x14ac:dyDescent="0.15"/>
    <row r="1504" ht="15.75" customHeight="1" x14ac:dyDescent="0.15"/>
    <row r="1505" ht="15.75" customHeight="1" x14ac:dyDescent="0.15"/>
    <row r="1506" ht="15.75" customHeight="1" x14ac:dyDescent="0.15"/>
    <row r="1507" ht="15.75" customHeight="1" x14ac:dyDescent="0.15"/>
    <row r="1508" ht="15.75" customHeight="1" x14ac:dyDescent="0.15"/>
    <row r="1509" ht="15.75" customHeight="1" x14ac:dyDescent="0.15"/>
    <row r="1510" ht="15.75" customHeight="1" x14ac:dyDescent="0.15"/>
    <row r="1511" ht="15.75" customHeight="1" x14ac:dyDescent="0.15"/>
    <row r="1512" ht="15.75" customHeight="1" x14ac:dyDescent="0.15"/>
    <row r="1513" ht="15.75" customHeight="1" x14ac:dyDescent="0.15"/>
    <row r="1514" ht="15.75" customHeight="1" x14ac:dyDescent="0.15"/>
    <row r="1515" ht="15.75" customHeight="1" x14ac:dyDescent="0.15"/>
    <row r="1516" ht="15.75" customHeight="1" x14ac:dyDescent="0.15"/>
    <row r="1517" ht="15.75" customHeight="1" x14ac:dyDescent="0.15"/>
    <row r="1518" ht="15.75" customHeight="1" x14ac:dyDescent="0.15"/>
    <row r="1519" ht="15.75" customHeight="1" x14ac:dyDescent="0.15"/>
    <row r="1520" ht="15.75" customHeight="1" x14ac:dyDescent="0.15"/>
    <row r="1521" ht="15.75" customHeight="1" x14ac:dyDescent="0.15"/>
    <row r="1522" ht="15.75" customHeight="1" x14ac:dyDescent="0.15"/>
    <row r="1523" ht="15.75" customHeight="1" x14ac:dyDescent="0.15"/>
    <row r="1524" ht="15.75" customHeight="1" x14ac:dyDescent="0.15"/>
    <row r="1525" ht="15.75" customHeight="1" x14ac:dyDescent="0.15"/>
    <row r="1526" ht="15.75" customHeight="1" x14ac:dyDescent="0.15"/>
    <row r="1527" ht="15.75" customHeight="1" x14ac:dyDescent="0.15"/>
    <row r="1528" ht="15.75" customHeight="1" x14ac:dyDescent="0.15"/>
    <row r="1529" ht="15.75" customHeight="1" x14ac:dyDescent="0.15"/>
    <row r="1530" ht="15.75" customHeight="1" x14ac:dyDescent="0.15"/>
    <row r="1531" ht="15.75" customHeight="1" x14ac:dyDescent="0.15"/>
    <row r="1532" ht="15.75" customHeight="1" x14ac:dyDescent="0.15"/>
    <row r="1533" ht="15.75" customHeight="1" x14ac:dyDescent="0.15"/>
  </sheetData>
  <mergeCells count="1">
    <mergeCell ref="A1:D1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I1044"/>
  <sheetViews>
    <sheetView topLeftCell="A10" workbookViewId="0">
      <selection activeCell="E52" sqref="E52"/>
    </sheetView>
  </sheetViews>
  <sheetFormatPr baseColWidth="10" defaultColWidth="12.6640625" defaultRowHeight="15" customHeight="1" x14ac:dyDescent="0.15"/>
  <sheetData>
    <row r="2" spans="1:9" ht="15" customHeight="1" x14ac:dyDescent="0.15">
      <c r="A2" s="13" t="s">
        <v>92</v>
      </c>
      <c r="B2" s="4" t="s">
        <v>83</v>
      </c>
      <c r="C2" s="4" t="s">
        <v>93</v>
      </c>
    </row>
    <row r="3" spans="1:9" ht="14" x14ac:dyDescent="0.15">
      <c r="A3" s="4">
        <v>0</v>
      </c>
      <c r="B3" s="4">
        <v>1</v>
      </c>
      <c r="C3" s="4">
        <v>0</v>
      </c>
      <c r="E3" s="23" t="s">
        <v>95</v>
      </c>
      <c r="F3" s="23" t="s">
        <v>83</v>
      </c>
      <c r="G3" s="23" t="s">
        <v>96</v>
      </c>
      <c r="I3" s="23" t="s">
        <v>100</v>
      </c>
    </row>
    <row r="4" spans="1:9" ht="15" customHeight="1" x14ac:dyDescent="0.15">
      <c r="A4" s="4">
        <v>1</v>
      </c>
      <c r="B4" s="4">
        <v>2</v>
      </c>
      <c r="C4" s="4">
        <v>1</v>
      </c>
      <c r="E4" s="15" t="s">
        <v>99</v>
      </c>
      <c r="F4" s="15">
        <v>1</v>
      </c>
      <c r="G4" s="7">
        <v>12</v>
      </c>
      <c r="I4" s="15" t="s">
        <v>101</v>
      </c>
    </row>
    <row r="5" spans="1:9" ht="13" x14ac:dyDescent="0.15">
      <c r="A5" s="4">
        <v>2</v>
      </c>
      <c r="B5" s="4">
        <v>3</v>
      </c>
      <c r="C5" s="4">
        <v>2</v>
      </c>
      <c r="E5" s="15" t="s">
        <v>102</v>
      </c>
      <c r="F5" s="15">
        <v>2</v>
      </c>
      <c r="G5" s="7">
        <v>4</v>
      </c>
      <c r="I5" s="15" t="s">
        <v>103</v>
      </c>
    </row>
    <row r="6" spans="1:9" ht="15" customHeight="1" x14ac:dyDescent="0.15">
      <c r="A6" s="4">
        <v>3</v>
      </c>
      <c r="B6" s="4">
        <v>4</v>
      </c>
      <c r="C6" s="4">
        <v>3</v>
      </c>
      <c r="E6" s="15" t="s">
        <v>104</v>
      </c>
      <c r="F6" s="15">
        <v>3</v>
      </c>
      <c r="G6" s="7">
        <v>1</v>
      </c>
    </row>
    <row r="7" spans="1:9" ht="15" customHeight="1" x14ac:dyDescent="0.15">
      <c r="A7" s="4">
        <v>4</v>
      </c>
      <c r="B7" s="4">
        <v>5</v>
      </c>
      <c r="C7" s="4">
        <v>4</v>
      </c>
    </row>
    <row r="8" spans="1:9" ht="15" customHeight="1" x14ac:dyDescent="0.15">
      <c r="A8" s="4">
        <v>5</v>
      </c>
      <c r="B8" s="4">
        <v>6</v>
      </c>
      <c r="C8" s="4">
        <v>5</v>
      </c>
    </row>
    <row r="9" spans="1:9" ht="15" customHeight="1" x14ac:dyDescent="0.15">
      <c r="A9" s="4">
        <v>6</v>
      </c>
      <c r="B9" s="4">
        <v>7</v>
      </c>
      <c r="C9" s="4">
        <v>6</v>
      </c>
    </row>
    <row r="10" spans="1:9" ht="15" customHeight="1" x14ac:dyDescent="0.15">
      <c r="A10" s="4">
        <v>7</v>
      </c>
      <c r="B10" s="4">
        <v>8</v>
      </c>
      <c r="C10" s="4">
        <v>7</v>
      </c>
    </row>
    <row r="11" spans="1:9" ht="15" customHeight="1" x14ac:dyDescent="0.15">
      <c r="A11" s="4">
        <v>8</v>
      </c>
      <c r="B11" s="4">
        <v>9</v>
      </c>
      <c r="C11" s="4">
        <v>8</v>
      </c>
    </row>
    <row r="12" spans="1:9" ht="15" customHeight="1" x14ac:dyDescent="0.15">
      <c r="A12" s="4">
        <v>9</v>
      </c>
      <c r="B12" s="4">
        <v>10</v>
      </c>
      <c r="C12" s="4">
        <v>9</v>
      </c>
    </row>
    <row r="13" spans="1:9" ht="15" customHeight="1" x14ac:dyDescent="0.15">
      <c r="A13" s="4">
        <v>10</v>
      </c>
      <c r="B13" s="4">
        <v>11</v>
      </c>
      <c r="C13" s="4">
        <v>10</v>
      </c>
    </row>
    <row r="16" spans="1:9" ht="15" customHeight="1" x14ac:dyDescent="0.15">
      <c r="A16" s="13" t="s">
        <v>94</v>
      </c>
      <c r="C16" s="74" t="s">
        <v>98</v>
      </c>
    </row>
    <row r="17" spans="1:8" ht="16" x14ac:dyDescent="0.2">
      <c r="A17" s="33">
        <v>0</v>
      </c>
      <c r="C17" s="26" t="s">
        <v>97</v>
      </c>
      <c r="D17" s="62" t="s">
        <v>117</v>
      </c>
      <c r="E17" s="26" t="s">
        <v>169</v>
      </c>
      <c r="F17" s="62"/>
      <c r="H17" s="25"/>
    </row>
    <row r="18" spans="1:8" ht="16" x14ac:dyDescent="0.2">
      <c r="A18" s="33">
        <v>0.05</v>
      </c>
      <c r="C18" s="7">
        <v>1</v>
      </c>
      <c r="D18" s="62" t="s">
        <v>98</v>
      </c>
      <c r="E18">
        <v>0</v>
      </c>
      <c r="F18" s="62"/>
    </row>
    <row r="19" spans="1:8" ht="16" x14ac:dyDescent="0.2">
      <c r="A19" s="33">
        <v>0.1</v>
      </c>
      <c r="C19" s="7">
        <v>2</v>
      </c>
      <c r="D19" s="62" t="s">
        <v>118</v>
      </c>
      <c r="E19" s="7">
        <v>1</v>
      </c>
      <c r="F19" s="62"/>
    </row>
    <row r="20" spans="1:8" ht="16" x14ac:dyDescent="0.2">
      <c r="A20" s="33">
        <v>0.15</v>
      </c>
      <c r="C20" s="7">
        <v>3</v>
      </c>
      <c r="E20" s="7">
        <v>2</v>
      </c>
    </row>
    <row r="21" spans="1:8" ht="16" x14ac:dyDescent="0.2">
      <c r="A21" s="33">
        <v>0.2</v>
      </c>
      <c r="C21" s="7">
        <v>4</v>
      </c>
      <c r="E21" s="7">
        <v>3</v>
      </c>
    </row>
    <row r="22" spans="1:8" ht="16" x14ac:dyDescent="0.2">
      <c r="A22" s="33">
        <v>0.25</v>
      </c>
      <c r="C22" s="7">
        <v>5</v>
      </c>
      <c r="E22" s="7">
        <v>4</v>
      </c>
    </row>
    <row r="23" spans="1:8" ht="16" x14ac:dyDescent="0.2">
      <c r="A23" s="33">
        <v>0.3</v>
      </c>
      <c r="C23" s="7">
        <v>6</v>
      </c>
      <c r="E23" s="7">
        <v>5</v>
      </c>
      <c r="H23" s="23"/>
    </row>
    <row r="24" spans="1:8" ht="16" x14ac:dyDescent="0.2">
      <c r="A24" s="33">
        <v>0.35</v>
      </c>
      <c r="C24" s="7">
        <v>7</v>
      </c>
      <c r="E24" s="7">
        <v>6</v>
      </c>
    </row>
    <row r="25" spans="1:8" ht="16" x14ac:dyDescent="0.2">
      <c r="A25" s="33">
        <v>0.4</v>
      </c>
      <c r="C25" s="7">
        <v>8</v>
      </c>
      <c r="E25" s="7">
        <v>7</v>
      </c>
    </row>
    <row r="26" spans="1:8" ht="16" x14ac:dyDescent="0.2">
      <c r="A26" s="33">
        <v>0.45</v>
      </c>
      <c r="C26" s="7">
        <v>9</v>
      </c>
      <c r="E26" s="7">
        <v>8</v>
      </c>
    </row>
    <row r="27" spans="1:8" ht="16" x14ac:dyDescent="0.2">
      <c r="A27" s="33">
        <v>0.5</v>
      </c>
      <c r="C27" s="7">
        <v>10</v>
      </c>
      <c r="E27" s="7">
        <v>9</v>
      </c>
    </row>
    <row r="28" spans="1:8" ht="16" x14ac:dyDescent="0.2">
      <c r="A28" s="33">
        <v>0.55000000000000004</v>
      </c>
      <c r="C28" s="7">
        <v>11</v>
      </c>
      <c r="E28" s="7">
        <v>10</v>
      </c>
    </row>
    <row r="29" spans="1:8" ht="16" x14ac:dyDescent="0.2">
      <c r="A29" s="33">
        <v>0.6</v>
      </c>
      <c r="C29" s="7">
        <v>12</v>
      </c>
      <c r="E29" s="7">
        <v>11</v>
      </c>
    </row>
    <row r="30" spans="1:8" ht="16" x14ac:dyDescent="0.2">
      <c r="A30" s="33">
        <v>0.65</v>
      </c>
      <c r="C30" s="7">
        <v>13</v>
      </c>
      <c r="E30" s="7">
        <v>12</v>
      </c>
    </row>
    <row r="31" spans="1:8" ht="16" x14ac:dyDescent="0.2">
      <c r="A31" s="33">
        <v>0.7</v>
      </c>
      <c r="C31" s="7">
        <v>14</v>
      </c>
      <c r="E31" s="7">
        <v>13</v>
      </c>
    </row>
    <row r="32" spans="1:8" ht="16" x14ac:dyDescent="0.2">
      <c r="A32" s="33">
        <v>0.76</v>
      </c>
      <c r="C32" s="7">
        <v>15</v>
      </c>
      <c r="E32" s="7">
        <v>14</v>
      </c>
    </row>
    <row r="33" spans="1:8" ht="16" x14ac:dyDescent="0.2">
      <c r="A33" s="33">
        <v>0.8</v>
      </c>
      <c r="E33" s="7">
        <v>15</v>
      </c>
    </row>
    <row r="34" spans="1:8" ht="16" x14ac:dyDescent="0.2">
      <c r="A34" s="33">
        <v>0.85</v>
      </c>
      <c r="E34" s="7">
        <v>16</v>
      </c>
    </row>
    <row r="35" spans="1:8" ht="16" x14ac:dyDescent="0.2">
      <c r="A35" s="33">
        <v>0.9</v>
      </c>
      <c r="E35" s="7">
        <v>17</v>
      </c>
    </row>
    <row r="36" spans="1:8" ht="16" x14ac:dyDescent="0.2">
      <c r="A36" s="33">
        <v>0.95</v>
      </c>
      <c r="E36" s="7">
        <v>18</v>
      </c>
    </row>
    <row r="37" spans="1:8" ht="16" x14ac:dyDescent="0.2">
      <c r="A37" s="33">
        <v>1</v>
      </c>
      <c r="E37" s="7">
        <v>19</v>
      </c>
    </row>
    <row r="38" spans="1:8" ht="15" customHeight="1" x14ac:dyDescent="0.15">
      <c r="E38" s="7">
        <v>20</v>
      </c>
    </row>
    <row r="39" spans="1:8" ht="15" customHeight="1" x14ac:dyDescent="0.15">
      <c r="E39" s="7">
        <v>21</v>
      </c>
    </row>
    <row r="40" spans="1:8" ht="15" customHeight="1" x14ac:dyDescent="0.15">
      <c r="E40" s="7">
        <v>22</v>
      </c>
    </row>
    <row r="41" spans="1:8" ht="15" customHeight="1" x14ac:dyDescent="0.15">
      <c r="A41" s="26"/>
      <c r="B41" s="26"/>
      <c r="E41" s="7">
        <v>23</v>
      </c>
    </row>
    <row r="42" spans="1:8" ht="15" customHeight="1" x14ac:dyDescent="0.15">
      <c r="E42" s="7">
        <v>24</v>
      </c>
    </row>
    <row r="43" spans="1:8" ht="15" customHeight="1" x14ac:dyDescent="0.15">
      <c r="B43" s="13" t="s">
        <v>105</v>
      </c>
      <c r="E43" s="7">
        <v>25</v>
      </c>
    </row>
    <row r="44" spans="1:8" ht="15" customHeight="1" x14ac:dyDescent="0.15">
      <c r="B44" s="4">
        <v>1</v>
      </c>
      <c r="E44" s="7">
        <v>26</v>
      </c>
      <c r="H44" s="26" t="s">
        <v>106</v>
      </c>
    </row>
    <row r="45" spans="1:8" ht="15" customHeight="1" x14ac:dyDescent="0.15">
      <c r="B45" s="4">
        <v>2</v>
      </c>
      <c r="E45" s="7">
        <v>27</v>
      </c>
      <c r="H45" s="7">
        <v>1</v>
      </c>
    </row>
    <row r="46" spans="1:8" ht="15" customHeight="1" x14ac:dyDescent="0.15">
      <c r="B46" s="4">
        <f t="shared" ref="B46:B93" si="0">B45+1</f>
        <v>3</v>
      </c>
      <c r="E46" s="7">
        <v>28</v>
      </c>
      <c r="H46" s="7">
        <f>Metadata!H45+1</f>
        <v>2</v>
      </c>
    </row>
    <row r="47" spans="1:8" ht="15" customHeight="1" x14ac:dyDescent="0.15">
      <c r="B47" s="4">
        <f t="shared" si="0"/>
        <v>4</v>
      </c>
      <c r="E47" s="7">
        <v>29</v>
      </c>
      <c r="H47" s="7">
        <f>Metadata!H46+1</f>
        <v>3</v>
      </c>
    </row>
    <row r="48" spans="1:8" ht="15" customHeight="1" x14ac:dyDescent="0.15">
      <c r="B48" s="4">
        <f t="shared" si="0"/>
        <v>5</v>
      </c>
      <c r="E48" s="7">
        <v>30</v>
      </c>
      <c r="H48" s="7">
        <f>Metadata!H47+1</f>
        <v>4</v>
      </c>
    </row>
    <row r="49" spans="2:8" ht="15" customHeight="1" x14ac:dyDescent="0.15">
      <c r="B49" s="4">
        <f t="shared" si="0"/>
        <v>6</v>
      </c>
      <c r="E49" s="23"/>
      <c r="H49" s="7">
        <f>Metadata!H48+1</f>
        <v>5</v>
      </c>
    </row>
    <row r="50" spans="2:8" ht="15" customHeight="1" x14ac:dyDescent="0.15">
      <c r="B50" s="4">
        <f t="shared" si="0"/>
        <v>7</v>
      </c>
      <c r="E50" s="23"/>
      <c r="H50" s="7">
        <f>Metadata!H49+1</f>
        <v>6</v>
      </c>
    </row>
    <row r="51" spans="2:8" ht="15" customHeight="1" x14ac:dyDescent="0.15">
      <c r="B51" s="4">
        <f t="shared" si="0"/>
        <v>8</v>
      </c>
      <c r="E51" s="23"/>
      <c r="H51" s="7">
        <f>Metadata!H50+1</f>
        <v>7</v>
      </c>
    </row>
    <row r="52" spans="2:8" ht="15" customHeight="1" x14ac:dyDescent="0.15">
      <c r="B52" s="4">
        <f t="shared" si="0"/>
        <v>9</v>
      </c>
      <c r="E52" s="23"/>
      <c r="H52" s="7">
        <f>Metadata!H51+1</f>
        <v>8</v>
      </c>
    </row>
    <row r="53" spans="2:8" ht="15" customHeight="1" x14ac:dyDescent="0.15">
      <c r="B53" s="4">
        <f t="shared" si="0"/>
        <v>10</v>
      </c>
      <c r="E53" s="23"/>
      <c r="H53" s="7">
        <f>Metadata!H52+1</f>
        <v>9</v>
      </c>
    </row>
    <row r="54" spans="2:8" ht="15" customHeight="1" x14ac:dyDescent="0.15">
      <c r="B54" s="4">
        <f t="shared" si="0"/>
        <v>11</v>
      </c>
      <c r="E54" s="23"/>
      <c r="H54" s="7">
        <f>Metadata!H53+1</f>
        <v>10</v>
      </c>
    </row>
    <row r="55" spans="2:8" ht="14" x14ac:dyDescent="0.15">
      <c r="B55" s="4">
        <f t="shared" si="0"/>
        <v>12</v>
      </c>
      <c r="E55" s="23"/>
      <c r="H55" s="7">
        <f>Metadata!H54+1</f>
        <v>11</v>
      </c>
    </row>
    <row r="56" spans="2:8" ht="14" x14ac:dyDescent="0.15">
      <c r="B56" s="4">
        <f t="shared" si="0"/>
        <v>13</v>
      </c>
      <c r="E56" s="23"/>
      <c r="H56" s="7">
        <f>Metadata!H55+1</f>
        <v>12</v>
      </c>
    </row>
    <row r="57" spans="2:8" ht="13" x14ac:dyDescent="0.15">
      <c r="B57" s="4">
        <f t="shared" si="0"/>
        <v>14</v>
      </c>
      <c r="H57" s="7">
        <f>Metadata!H56+1</f>
        <v>13</v>
      </c>
    </row>
    <row r="58" spans="2:8" ht="13" x14ac:dyDescent="0.15">
      <c r="B58" s="4">
        <f t="shared" si="0"/>
        <v>15</v>
      </c>
      <c r="H58" s="7">
        <f>Metadata!H57+1</f>
        <v>14</v>
      </c>
    </row>
    <row r="59" spans="2:8" ht="13" x14ac:dyDescent="0.15">
      <c r="B59" s="4">
        <f t="shared" si="0"/>
        <v>16</v>
      </c>
      <c r="H59" s="7">
        <f>Metadata!H58+1</f>
        <v>15</v>
      </c>
    </row>
    <row r="60" spans="2:8" ht="13" x14ac:dyDescent="0.15">
      <c r="B60" s="4">
        <f t="shared" si="0"/>
        <v>17</v>
      </c>
      <c r="H60" s="7">
        <f>Metadata!H59+1</f>
        <v>16</v>
      </c>
    </row>
    <row r="61" spans="2:8" ht="13" x14ac:dyDescent="0.15">
      <c r="B61" s="4">
        <f t="shared" si="0"/>
        <v>18</v>
      </c>
      <c r="H61" s="7">
        <f>Metadata!H60+1</f>
        <v>17</v>
      </c>
    </row>
    <row r="62" spans="2:8" ht="13" x14ac:dyDescent="0.15">
      <c r="B62" s="4">
        <f t="shared" si="0"/>
        <v>19</v>
      </c>
      <c r="H62" s="7">
        <f>Metadata!H61+1</f>
        <v>18</v>
      </c>
    </row>
    <row r="63" spans="2:8" ht="13" x14ac:dyDescent="0.15">
      <c r="B63" s="4">
        <f t="shared" si="0"/>
        <v>20</v>
      </c>
      <c r="H63" s="7">
        <f>Metadata!H62+1</f>
        <v>19</v>
      </c>
    </row>
    <row r="64" spans="2:8" ht="13" x14ac:dyDescent="0.15">
      <c r="B64" s="4">
        <f t="shared" si="0"/>
        <v>21</v>
      </c>
      <c r="H64" s="7">
        <f>Metadata!H63+1</f>
        <v>20</v>
      </c>
    </row>
    <row r="65" spans="2:8" ht="13" x14ac:dyDescent="0.15">
      <c r="B65" s="4">
        <f t="shared" si="0"/>
        <v>22</v>
      </c>
      <c r="H65" s="7">
        <f>Metadata!H64+1</f>
        <v>21</v>
      </c>
    </row>
    <row r="66" spans="2:8" ht="13" x14ac:dyDescent="0.15">
      <c r="B66" s="4">
        <f t="shared" si="0"/>
        <v>23</v>
      </c>
      <c r="H66" s="7">
        <f>Metadata!H65+1</f>
        <v>22</v>
      </c>
    </row>
    <row r="67" spans="2:8" ht="13" x14ac:dyDescent="0.15">
      <c r="B67" s="4">
        <f t="shared" si="0"/>
        <v>24</v>
      </c>
      <c r="H67" s="7">
        <f>Metadata!H66+1</f>
        <v>23</v>
      </c>
    </row>
    <row r="68" spans="2:8" ht="13" x14ac:dyDescent="0.15">
      <c r="B68" s="4">
        <f t="shared" si="0"/>
        <v>25</v>
      </c>
      <c r="H68" s="7">
        <f>Metadata!H67+1</f>
        <v>24</v>
      </c>
    </row>
    <row r="69" spans="2:8" ht="13" x14ac:dyDescent="0.15">
      <c r="B69" s="4">
        <f t="shared" si="0"/>
        <v>26</v>
      </c>
      <c r="H69" s="7">
        <f>Metadata!H68+1</f>
        <v>25</v>
      </c>
    </row>
    <row r="70" spans="2:8" ht="13" x14ac:dyDescent="0.15">
      <c r="B70" s="4">
        <f t="shared" si="0"/>
        <v>27</v>
      </c>
      <c r="H70" s="7">
        <f>Metadata!H69+1</f>
        <v>26</v>
      </c>
    </row>
    <row r="71" spans="2:8" ht="13" x14ac:dyDescent="0.15">
      <c r="B71" s="4">
        <f t="shared" si="0"/>
        <v>28</v>
      </c>
      <c r="H71" s="7">
        <f>Metadata!H70+1</f>
        <v>27</v>
      </c>
    </row>
    <row r="72" spans="2:8" ht="13" x14ac:dyDescent="0.15">
      <c r="B72" s="4">
        <f t="shared" si="0"/>
        <v>29</v>
      </c>
      <c r="H72" s="7">
        <f>Metadata!H71+1</f>
        <v>28</v>
      </c>
    </row>
    <row r="73" spans="2:8" ht="13" x14ac:dyDescent="0.15">
      <c r="B73" s="4">
        <f t="shared" si="0"/>
        <v>30</v>
      </c>
      <c r="H73" s="7">
        <f>Metadata!H72+1</f>
        <v>29</v>
      </c>
    </row>
    <row r="74" spans="2:8" ht="13" x14ac:dyDescent="0.15">
      <c r="B74" s="4">
        <f t="shared" si="0"/>
        <v>31</v>
      </c>
      <c r="H74" s="7">
        <f>Metadata!H73+1</f>
        <v>30</v>
      </c>
    </row>
    <row r="75" spans="2:8" ht="13" x14ac:dyDescent="0.15">
      <c r="B75" s="4">
        <f t="shared" si="0"/>
        <v>32</v>
      </c>
      <c r="H75" s="7">
        <f>Metadata!H74+1</f>
        <v>31</v>
      </c>
    </row>
    <row r="76" spans="2:8" ht="13" x14ac:dyDescent="0.15">
      <c r="B76" s="4">
        <f t="shared" si="0"/>
        <v>33</v>
      </c>
      <c r="H76" s="7">
        <f>Metadata!H75+1</f>
        <v>32</v>
      </c>
    </row>
    <row r="77" spans="2:8" ht="13" x14ac:dyDescent="0.15">
      <c r="B77" s="4">
        <f t="shared" si="0"/>
        <v>34</v>
      </c>
      <c r="H77" s="7">
        <f>Metadata!H76+1</f>
        <v>33</v>
      </c>
    </row>
    <row r="78" spans="2:8" ht="13" x14ac:dyDescent="0.15">
      <c r="B78" s="4">
        <f t="shared" si="0"/>
        <v>35</v>
      </c>
      <c r="H78" s="7">
        <f>Metadata!H77+1</f>
        <v>34</v>
      </c>
    </row>
    <row r="79" spans="2:8" ht="13" x14ac:dyDescent="0.15">
      <c r="B79" s="4">
        <f t="shared" si="0"/>
        <v>36</v>
      </c>
      <c r="H79" s="7">
        <f>Metadata!H78+1</f>
        <v>35</v>
      </c>
    </row>
    <row r="80" spans="2:8" ht="13" x14ac:dyDescent="0.15">
      <c r="B80" s="4">
        <f t="shared" si="0"/>
        <v>37</v>
      </c>
      <c r="H80" s="7">
        <f>Metadata!H79+1</f>
        <v>36</v>
      </c>
    </row>
    <row r="81" spans="2:8" ht="13" x14ac:dyDescent="0.15">
      <c r="B81" s="4">
        <f t="shared" si="0"/>
        <v>38</v>
      </c>
      <c r="H81" s="7">
        <f>Metadata!H80+1</f>
        <v>37</v>
      </c>
    </row>
    <row r="82" spans="2:8" ht="13" x14ac:dyDescent="0.15">
      <c r="B82" s="4">
        <f t="shared" si="0"/>
        <v>39</v>
      </c>
      <c r="H82" s="7">
        <f>Metadata!H81+1</f>
        <v>38</v>
      </c>
    </row>
    <row r="83" spans="2:8" ht="13" x14ac:dyDescent="0.15">
      <c r="B83" s="4">
        <f t="shared" si="0"/>
        <v>40</v>
      </c>
      <c r="H83" s="7">
        <f>Metadata!H82+1</f>
        <v>39</v>
      </c>
    </row>
    <row r="84" spans="2:8" ht="13" x14ac:dyDescent="0.15">
      <c r="B84" s="4">
        <f t="shared" si="0"/>
        <v>41</v>
      </c>
      <c r="H84" s="7">
        <f>Metadata!H83+1</f>
        <v>40</v>
      </c>
    </row>
    <row r="85" spans="2:8" ht="13" x14ac:dyDescent="0.15">
      <c r="B85" s="4">
        <f t="shared" si="0"/>
        <v>42</v>
      </c>
      <c r="H85" s="7">
        <f>Metadata!H84+1</f>
        <v>41</v>
      </c>
    </row>
    <row r="86" spans="2:8" ht="13" x14ac:dyDescent="0.15">
      <c r="B86" s="4">
        <f t="shared" si="0"/>
        <v>43</v>
      </c>
      <c r="H86" s="7">
        <f>Metadata!H85+1</f>
        <v>42</v>
      </c>
    </row>
    <row r="87" spans="2:8" ht="13" x14ac:dyDescent="0.15">
      <c r="B87" s="4">
        <f t="shared" si="0"/>
        <v>44</v>
      </c>
      <c r="H87" s="7">
        <f>Metadata!H86+1</f>
        <v>43</v>
      </c>
    </row>
    <row r="88" spans="2:8" ht="13" x14ac:dyDescent="0.15">
      <c r="B88" s="4">
        <f t="shared" si="0"/>
        <v>45</v>
      </c>
      <c r="H88" s="7">
        <f>Metadata!H87+1</f>
        <v>44</v>
      </c>
    </row>
    <row r="89" spans="2:8" ht="13" x14ac:dyDescent="0.15">
      <c r="B89" s="4">
        <f t="shared" si="0"/>
        <v>46</v>
      </c>
      <c r="H89" s="7">
        <f>Metadata!H88+1</f>
        <v>45</v>
      </c>
    </row>
    <row r="90" spans="2:8" ht="13" x14ac:dyDescent="0.15">
      <c r="B90" s="4">
        <f t="shared" si="0"/>
        <v>47</v>
      </c>
      <c r="H90" s="7">
        <f>Metadata!H89+1</f>
        <v>46</v>
      </c>
    </row>
    <row r="91" spans="2:8" ht="13" x14ac:dyDescent="0.15">
      <c r="B91" s="4">
        <f t="shared" si="0"/>
        <v>48</v>
      </c>
      <c r="H91" s="7">
        <f>Metadata!H90+1</f>
        <v>47</v>
      </c>
    </row>
    <row r="92" spans="2:8" ht="13" x14ac:dyDescent="0.15">
      <c r="B92" s="4">
        <f t="shared" si="0"/>
        <v>49</v>
      </c>
      <c r="H92" s="7">
        <f>Metadata!H91+1</f>
        <v>48</v>
      </c>
    </row>
    <row r="93" spans="2:8" ht="13" x14ac:dyDescent="0.15">
      <c r="B93" s="4">
        <f t="shared" si="0"/>
        <v>50</v>
      </c>
      <c r="H93" s="7">
        <f>Metadata!H92+1</f>
        <v>49</v>
      </c>
    </row>
    <row r="94" spans="2:8" ht="13" x14ac:dyDescent="0.15">
      <c r="H94" s="7">
        <f>Metadata!H93+1</f>
        <v>50</v>
      </c>
    </row>
    <row r="95" spans="2:8" ht="13" x14ac:dyDescent="0.15">
      <c r="H95" s="7">
        <f>Metadata!H94+1</f>
        <v>51</v>
      </c>
    </row>
    <row r="96" spans="2:8" ht="13" x14ac:dyDescent="0.15">
      <c r="H96" s="7">
        <f>Metadata!H95+1</f>
        <v>52</v>
      </c>
    </row>
    <row r="97" spans="8:8" ht="13" x14ac:dyDescent="0.15">
      <c r="H97" s="7">
        <f>Metadata!H96+1</f>
        <v>53</v>
      </c>
    </row>
    <row r="98" spans="8:8" ht="13" x14ac:dyDescent="0.15">
      <c r="H98" s="7">
        <f>Metadata!H97+1</f>
        <v>54</v>
      </c>
    </row>
    <row r="99" spans="8:8" ht="13" x14ac:dyDescent="0.15">
      <c r="H99" s="7">
        <f>Metadata!H98+1</f>
        <v>55</v>
      </c>
    </row>
    <row r="100" spans="8:8" ht="13" x14ac:dyDescent="0.15">
      <c r="H100" s="7">
        <f>Metadata!H99+1</f>
        <v>56</v>
      </c>
    </row>
    <row r="101" spans="8:8" ht="13" x14ac:dyDescent="0.15">
      <c r="H101" s="7">
        <f>Metadata!H100+1</f>
        <v>57</v>
      </c>
    </row>
    <row r="102" spans="8:8" ht="13" x14ac:dyDescent="0.15">
      <c r="H102" s="7">
        <f>Metadata!H101+1</f>
        <v>58</v>
      </c>
    </row>
    <row r="103" spans="8:8" ht="13" x14ac:dyDescent="0.15">
      <c r="H103" s="7">
        <f>Metadata!H102+1</f>
        <v>59</v>
      </c>
    </row>
    <row r="104" spans="8:8" ht="13" x14ac:dyDescent="0.15">
      <c r="H104" s="7">
        <f>Metadata!H103+1</f>
        <v>60</v>
      </c>
    </row>
    <row r="105" spans="8:8" ht="13" x14ac:dyDescent="0.15">
      <c r="H105" s="7">
        <f>Metadata!H104+1</f>
        <v>61</v>
      </c>
    </row>
    <row r="106" spans="8:8" ht="13" x14ac:dyDescent="0.15">
      <c r="H106" s="7">
        <f>Metadata!H105+1</f>
        <v>62</v>
      </c>
    </row>
    <row r="107" spans="8:8" ht="13" x14ac:dyDescent="0.15">
      <c r="H107" s="7">
        <f>Metadata!H106+1</f>
        <v>63</v>
      </c>
    </row>
    <row r="108" spans="8:8" ht="13" x14ac:dyDescent="0.15">
      <c r="H108" s="7">
        <f>Metadata!H107+1</f>
        <v>64</v>
      </c>
    </row>
    <row r="109" spans="8:8" ht="13" x14ac:dyDescent="0.15">
      <c r="H109" s="7">
        <f>Metadata!H108+1</f>
        <v>65</v>
      </c>
    </row>
    <row r="110" spans="8:8" ht="13" x14ac:dyDescent="0.15">
      <c r="H110" s="7">
        <f>Metadata!H109+1</f>
        <v>66</v>
      </c>
    </row>
    <row r="111" spans="8:8" ht="13" x14ac:dyDescent="0.15">
      <c r="H111" s="7">
        <f>Metadata!H110+1</f>
        <v>67</v>
      </c>
    </row>
    <row r="112" spans="8:8" ht="13" x14ac:dyDescent="0.15">
      <c r="H112" s="7">
        <f>Metadata!H111+1</f>
        <v>68</v>
      </c>
    </row>
    <row r="113" spans="8:8" ht="13" x14ac:dyDescent="0.15">
      <c r="H113" s="7">
        <f>Metadata!H112+1</f>
        <v>69</v>
      </c>
    </row>
    <row r="114" spans="8:8" ht="13" x14ac:dyDescent="0.15">
      <c r="H114" s="7">
        <f>Metadata!H113+1</f>
        <v>70</v>
      </c>
    </row>
    <row r="115" spans="8:8" ht="13" x14ac:dyDescent="0.15">
      <c r="H115" s="7">
        <f>Metadata!H114+1</f>
        <v>71</v>
      </c>
    </row>
    <row r="116" spans="8:8" ht="13" x14ac:dyDescent="0.15">
      <c r="H116" s="7">
        <f>Metadata!H115+1</f>
        <v>72</v>
      </c>
    </row>
    <row r="117" spans="8:8" ht="13" x14ac:dyDescent="0.15">
      <c r="H117" s="7">
        <f>Metadata!H116+1</f>
        <v>73</v>
      </c>
    </row>
    <row r="118" spans="8:8" ht="13" x14ac:dyDescent="0.15">
      <c r="H118" s="7">
        <f>Metadata!H117+1</f>
        <v>74</v>
      </c>
    </row>
    <row r="119" spans="8:8" ht="13" x14ac:dyDescent="0.15">
      <c r="H119" s="7">
        <f>Metadata!H118+1</f>
        <v>75</v>
      </c>
    </row>
    <row r="120" spans="8:8" ht="13" x14ac:dyDescent="0.15">
      <c r="H120" s="7">
        <f>Metadata!H119+1</f>
        <v>76</v>
      </c>
    </row>
    <row r="121" spans="8:8" ht="13" x14ac:dyDescent="0.15">
      <c r="H121" s="7">
        <f>Metadata!H120+1</f>
        <v>77</v>
      </c>
    </row>
    <row r="122" spans="8:8" ht="13" x14ac:dyDescent="0.15">
      <c r="H122" s="7">
        <f>Metadata!H121+1</f>
        <v>78</v>
      </c>
    </row>
    <row r="123" spans="8:8" ht="13" x14ac:dyDescent="0.15">
      <c r="H123" s="7">
        <f>Metadata!H122+1</f>
        <v>79</v>
      </c>
    </row>
    <row r="124" spans="8:8" ht="13" x14ac:dyDescent="0.15">
      <c r="H124" s="7">
        <f>Metadata!H123+1</f>
        <v>80</v>
      </c>
    </row>
    <row r="125" spans="8:8" ht="13" x14ac:dyDescent="0.15">
      <c r="H125" s="7">
        <f>Metadata!H124+1</f>
        <v>81</v>
      </c>
    </row>
    <row r="126" spans="8:8" ht="13" x14ac:dyDescent="0.15">
      <c r="H126" s="7">
        <f>Metadata!H125+1</f>
        <v>82</v>
      </c>
    </row>
    <row r="127" spans="8:8" ht="13" x14ac:dyDescent="0.15">
      <c r="H127" s="7">
        <f>Metadata!H126+1</f>
        <v>83</v>
      </c>
    </row>
    <row r="128" spans="8:8" ht="13" x14ac:dyDescent="0.15">
      <c r="H128" s="7">
        <f>Metadata!H127+1</f>
        <v>84</v>
      </c>
    </row>
    <row r="129" spans="8:8" ht="13" x14ac:dyDescent="0.15">
      <c r="H129" s="7">
        <f>Metadata!H128+1</f>
        <v>85</v>
      </c>
    </row>
    <row r="130" spans="8:8" ht="13" x14ac:dyDescent="0.15">
      <c r="H130" s="7">
        <f>Metadata!H129+1</f>
        <v>86</v>
      </c>
    </row>
    <row r="131" spans="8:8" ht="13" x14ac:dyDescent="0.15">
      <c r="H131" s="7">
        <f>Metadata!H130+1</f>
        <v>87</v>
      </c>
    </row>
    <row r="132" spans="8:8" ht="13" x14ac:dyDescent="0.15">
      <c r="H132" s="7">
        <f>Metadata!H131+1</f>
        <v>88</v>
      </c>
    </row>
    <row r="133" spans="8:8" ht="13" x14ac:dyDescent="0.15">
      <c r="H133" s="7">
        <f>Metadata!H132+1</f>
        <v>89</v>
      </c>
    </row>
    <row r="134" spans="8:8" ht="13" x14ac:dyDescent="0.15">
      <c r="H134" s="7">
        <f>Metadata!H133+1</f>
        <v>90</v>
      </c>
    </row>
    <row r="135" spans="8:8" ht="13" x14ac:dyDescent="0.15">
      <c r="H135" s="7">
        <f>Metadata!H134+1</f>
        <v>91</v>
      </c>
    </row>
    <row r="136" spans="8:8" ht="13" x14ac:dyDescent="0.15">
      <c r="H136" s="7">
        <f>Metadata!H135+1</f>
        <v>92</v>
      </c>
    </row>
    <row r="137" spans="8:8" ht="13" x14ac:dyDescent="0.15">
      <c r="H137" s="7">
        <f>Metadata!H136+1</f>
        <v>93</v>
      </c>
    </row>
    <row r="138" spans="8:8" ht="13" x14ac:dyDescent="0.15">
      <c r="H138" s="7">
        <f>Metadata!H137+1</f>
        <v>94</v>
      </c>
    </row>
    <row r="139" spans="8:8" ht="13" x14ac:dyDescent="0.15">
      <c r="H139" s="7">
        <f>Metadata!H138+1</f>
        <v>95</v>
      </c>
    </row>
    <row r="140" spans="8:8" ht="13" x14ac:dyDescent="0.15">
      <c r="H140" s="7">
        <f>Metadata!H139+1</f>
        <v>96</v>
      </c>
    </row>
    <row r="141" spans="8:8" ht="13" x14ac:dyDescent="0.15">
      <c r="H141" s="7">
        <f>Metadata!H140+1</f>
        <v>97</v>
      </c>
    </row>
    <row r="142" spans="8:8" ht="13" x14ac:dyDescent="0.15">
      <c r="H142" s="7">
        <f>Metadata!H141+1</f>
        <v>98</v>
      </c>
    </row>
    <row r="143" spans="8:8" ht="13" x14ac:dyDescent="0.15">
      <c r="H143" s="7">
        <f>Metadata!H142+1</f>
        <v>99</v>
      </c>
    </row>
    <row r="144" spans="8:8" ht="13" x14ac:dyDescent="0.15">
      <c r="H144" s="7">
        <f>Metadata!H143+1</f>
        <v>100</v>
      </c>
    </row>
    <row r="145" spans="8:8" ht="13" x14ac:dyDescent="0.15">
      <c r="H145" s="7">
        <f>Metadata!H144+1</f>
        <v>101</v>
      </c>
    </row>
    <row r="146" spans="8:8" ht="13" x14ac:dyDescent="0.15">
      <c r="H146" s="7">
        <f>Metadata!H145+1</f>
        <v>102</v>
      </c>
    </row>
    <row r="147" spans="8:8" ht="13" x14ac:dyDescent="0.15">
      <c r="H147" s="7">
        <f>Metadata!H146+1</f>
        <v>103</v>
      </c>
    </row>
    <row r="148" spans="8:8" ht="13" x14ac:dyDescent="0.15">
      <c r="H148" s="7">
        <f>Metadata!H147+1</f>
        <v>104</v>
      </c>
    </row>
    <row r="149" spans="8:8" ht="13" x14ac:dyDescent="0.15">
      <c r="H149" s="7">
        <f>Metadata!H148+1</f>
        <v>105</v>
      </c>
    </row>
    <row r="150" spans="8:8" ht="13" x14ac:dyDescent="0.15">
      <c r="H150" s="7">
        <f>Metadata!H149+1</f>
        <v>106</v>
      </c>
    </row>
    <row r="151" spans="8:8" ht="13" x14ac:dyDescent="0.15">
      <c r="H151" s="7">
        <f>Metadata!H150+1</f>
        <v>107</v>
      </c>
    </row>
    <row r="152" spans="8:8" ht="13" x14ac:dyDescent="0.15">
      <c r="H152" s="7">
        <f>Metadata!H151+1</f>
        <v>108</v>
      </c>
    </row>
    <row r="153" spans="8:8" ht="13" x14ac:dyDescent="0.15">
      <c r="H153" s="7">
        <f>Metadata!H152+1</f>
        <v>109</v>
      </c>
    </row>
    <row r="154" spans="8:8" ht="13" x14ac:dyDescent="0.15">
      <c r="H154" s="7">
        <f>Metadata!H153+1</f>
        <v>110</v>
      </c>
    </row>
    <row r="155" spans="8:8" ht="13" x14ac:dyDescent="0.15">
      <c r="H155" s="7">
        <f>Metadata!H154+1</f>
        <v>111</v>
      </c>
    </row>
    <row r="156" spans="8:8" ht="13" x14ac:dyDescent="0.15">
      <c r="H156" s="7">
        <f>Metadata!H155+1</f>
        <v>112</v>
      </c>
    </row>
    <row r="157" spans="8:8" ht="13" x14ac:dyDescent="0.15">
      <c r="H157" s="7">
        <f>Metadata!H156+1</f>
        <v>113</v>
      </c>
    </row>
    <row r="158" spans="8:8" ht="13" x14ac:dyDescent="0.15">
      <c r="H158" s="7">
        <f>Metadata!H157+1</f>
        <v>114</v>
      </c>
    </row>
    <row r="159" spans="8:8" ht="13" x14ac:dyDescent="0.15">
      <c r="H159" s="7">
        <f>Metadata!H158+1</f>
        <v>115</v>
      </c>
    </row>
    <row r="160" spans="8:8" ht="13" x14ac:dyDescent="0.15">
      <c r="H160" s="7">
        <f>Metadata!H159+1</f>
        <v>116</v>
      </c>
    </row>
    <row r="161" spans="8:8" ht="13" x14ac:dyDescent="0.15">
      <c r="H161" s="7">
        <f>Metadata!H160+1</f>
        <v>117</v>
      </c>
    </row>
    <row r="162" spans="8:8" ht="13" x14ac:dyDescent="0.15">
      <c r="H162" s="7">
        <f>Metadata!H161+1</f>
        <v>118</v>
      </c>
    </row>
    <row r="163" spans="8:8" ht="13" x14ac:dyDescent="0.15">
      <c r="H163" s="7">
        <f>Metadata!H162+1</f>
        <v>119</v>
      </c>
    </row>
    <row r="164" spans="8:8" ht="13" x14ac:dyDescent="0.15">
      <c r="H164" s="7">
        <f>Metadata!H163+1</f>
        <v>120</v>
      </c>
    </row>
    <row r="165" spans="8:8" ht="13" x14ac:dyDescent="0.15">
      <c r="H165" s="7">
        <f>Metadata!H164+1</f>
        <v>121</v>
      </c>
    </row>
    <row r="166" spans="8:8" ht="13" x14ac:dyDescent="0.15">
      <c r="H166" s="7">
        <f>Metadata!H165+1</f>
        <v>122</v>
      </c>
    </row>
    <row r="167" spans="8:8" ht="13" x14ac:dyDescent="0.15">
      <c r="H167" s="7">
        <f>Metadata!H166+1</f>
        <v>123</v>
      </c>
    </row>
    <row r="168" spans="8:8" ht="13" x14ac:dyDescent="0.15">
      <c r="H168" s="7">
        <f>Metadata!H167+1</f>
        <v>124</v>
      </c>
    </row>
    <row r="169" spans="8:8" ht="13" x14ac:dyDescent="0.15">
      <c r="H169" s="7">
        <f>Metadata!H168+1</f>
        <v>125</v>
      </c>
    </row>
    <row r="170" spans="8:8" ht="13" x14ac:dyDescent="0.15">
      <c r="H170" s="7">
        <f>Metadata!H169+1</f>
        <v>126</v>
      </c>
    </row>
    <row r="171" spans="8:8" ht="13" x14ac:dyDescent="0.15">
      <c r="H171" s="7">
        <f>Metadata!H170+1</f>
        <v>127</v>
      </c>
    </row>
    <row r="172" spans="8:8" ht="13" x14ac:dyDescent="0.15">
      <c r="H172" s="7">
        <f>Metadata!H171+1</f>
        <v>128</v>
      </c>
    </row>
    <row r="173" spans="8:8" ht="13" x14ac:dyDescent="0.15">
      <c r="H173" s="7">
        <f>Metadata!H172+1</f>
        <v>129</v>
      </c>
    </row>
    <row r="174" spans="8:8" ht="13" x14ac:dyDescent="0.15">
      <c r="H174" s="7">
        <f>Metadata!H173+1</f>
        <v>130</v>
      </c>
    </row>
    <row r="175" spans="8:8" ht="13" x14ac:dyDescent="0.15">
      <c r="H175" s="7">
        <f>Metadata!H174+1</f>
        <v>131</v>
      </c>
    </row>
    <row r="176" spans="8:8" ht="13" x14ac:dyDescent="0.15">
      <c r="H176" s="7">
        <f>Metadata!H175+1</f>
        <v>132</v>
      </c>
    </row>
    <row r="177" spans="8:8" ht="13" x14ac:dyDescent="0.15">
      <c r="H177" s="7">
        <f>Metadata!H176+1</f>
        <v>133</v>
      </c>
    </row>
    <row r="178" spans="8:8" ht="13" x14ac:dyDescent="0.15">
      <c r="H178" s="7">
        <f>Metadata!H177+1</f>
        <v>134</v>
      </c>
    </row>
    <row r="179" spans="8:8" ht="13" x14ac:dyDescent="0.15">
      <c r="H179" s="7">
        <f>Metadata!H178+1</f>
        <v>135</v>
      </c>
    </row>
    <row r="180" spans="8:8" ht="13" x14ac:dyDescent="0.15">
      <c r="H180" s="7">
        <f>Metadata!H179+1</f>
        <v>136</v>
      </c>
    </row>
    <row r="181" spans="8:8" ht="13" x14ac:dyDescent="0.15">
      <c r="H181" s="7">
        <f>Metadata!H180+1</f>
        <v>137</v>
      </c>
    </row>
    <row r="182" spans="8:8" ht="13" x14ac:dyDescent="0.15">
      <c r="H182" s="7">
        <f>Metadata!H181+1</f>
        <v>138</v>
      </c>
    </row>
    <row r="183" spans="8:8" ht="13" x14ac:dyDescent="0.15">
      <c r="H183" s="7">
        <f>Metadata!H182+1</f>
        <v>139</v>
      </c>
    </row>
    <row r="184" spans="8:8" ht="13" x14ac:dyDescent="0.15">
      <c r="H184" s="7">
        <f>Metadata!H183+1</f>
        <v>140</v>
      </c>
    </row>
    <row r="185" spans="8:8" ht="13" x14ac:dyDescent="0.15">
      <c r="H185" s="7">
        <f>Metadata!H184+1</f>
        <v>141</v>
      </c>
    </row>
    <row r="186" spans="8:8" ht="13" x14ac:dyDescent="0.15">
      <c r="H186" s="7">
        <f>Metadata!H185+1</f>
        <v>142</v>
      </c>
    </row>
    <row r="187" spans="8:8" ht="13" x14ac:dyDescent="0.15">
      <c r="H187" s="7">
        <f>Metadata!H186+1</f>
        <v>143</v>
      </c>
    </row>
    <row r="188" spans="8:8" ht="13" x14ac:dyDescent="0.15">
      <c r="H188" s="7">
        <f>Metadata!H187+1</f>
        <v>144</v>
      </c>
    </row>
    <row r="189" spans="8:8" ht="13" x14ac:dyDescent="0.15">
      <c r="H189" s="7">
        <f>Metadata!H188+1</f>
        <v>145</v>
      </c>
    </row>
    <row r="190" spans="8:8" ht="13" x14ac:dyDescent="0.15">
      <c r="H190" s="7">
        <f>Metadata!H189+1</f>
        <v>146</v>
      </c>
    </row>
    <row r="191" spans="8:8" ht="13" x14ac:dyDescent="0.15">
      <c r="H191" s="7">
        <f>Metadata!H190+1</f>
        <v>147</v>
      </c>
    </row>
    <row r="192" spans="8:8" ht="13" x14ac:dyDescent="0.15">
      <c r="H192" s="7">
        <f>Metadata!H191+1</f>
        <v>148</v>
      </c>
    </row>
    <row r="193" spans="8:8" ht="13" x14ac:dyDescent="0.15">
      <c r="H193" s="7">
        <f>Metadata!H192+1</f>
        <v>149</v>
      </c>
    </row>
    <row r="194" spans="8:8" ht="13" x14ac:dyDescent="0.15">
      <c r="H194" s="7">
        <f>Metadata!H193+1</f>
        <v>150</v>
      </c>
    </row>
    <row r="195" spans="8:8" ht="13" x14ac:dyDescent="0.15">
      <c r="H195" s="7">
        <f>Metadata!H194+1</f>
        <v>151</v>
      </c>
    </row>
    <row r="196" spans="8:8" ht="13" x14ac:dyDescent="0.15">
      <c r="H196" s="7">
        <f>Metadata!H195+1</f>
        <v>152</v>
      </c>
    </row>
    <row r="197" spans="8:8" ht="13" x14ac:dyDescent="0.15">
      <c r="H197" s="7">
        <f>Metadata!H196+1</f>
        <v>153</v>
      </c>
    </row>
    <row r="198" spans="8:8" ht="13" x14ac:dyDescent="0.15">
      <c r="H198" s="7">
        <f>Metadata!H197+1</f>
        <v>154</v>
      </c>
    </row>
    <row r="199" spans="8:8" ht="13" x14ac:dyDescent="0.15">
      <c r="H199" s="7">
        <f>Metadata!H198+1</f>
        <v>155</v>
      </c>
    </row>
    <row r="200" spans="8:8" ht="13" x14ac:dyDescent="0.15">
      <c r="H200" s="7">
        <f>Metadata!H199+1</f>
        <v>156</v>
      </c>
    </row>
    <row r="201" spans="8:8" ht="13" x14ac:dyDescent="0.15">
      <c r="H201" s="7">
        <f>Metadata!H200+1</f>
        <v>157</v>
      </c>
    </row>
    <row r="202" spans="8:8" ht="13" x14ac:dyDescent="0.15">
      <c r="H202" s="7">
        <f>Metadata!H201+1</f>
        <v>158</v>
      </c>
    </row>
    <row r="203" spans="8:8" ht="13" x14ac:dyDescent="0.15">
      <c r="H203" s="7">
        <f>Metadata!H202+1</f>
        <v>159</v>
      </c>
    </row>
    <row r="204" spans="8:8" ht="13" x14ac:dyDescent="0.15">
      <c r="H204" s="7">
        <f>Metadata!H203+1</f>
        <v>160</v>
      </c>
    </row>
    <row r="205" spans="8:8" ht="13" x14ac:dyDescent="0.15">
      <c r="H205" s="7">
        <f>Metadata!H204+1</f>
        <v>161</v>
      </c>
    </row>
    <row r="206" spans="8:8" ht="13" x14ac:dyDescent="0.15">
      <c r="H206" s="7">
        <f>Metadata!H205+1</f>
        <v>162</v>
      </c>
    </row>
    <row r="207" spans="8:8" ht="13" x14ac:dyDescent="0.15">
      <c r="H207" s="7">
        <f>Metadata!H206+1</f>
        <v>163</v>
      </c>
    </row>
    <row r="208" spans="8:8" ht="13" x14ac:dyDescent="0.15">
      <c r="H208" s="7">
        <f>Metadata!H207+1</f>
        <v>164</v>
      </c>
    </row>
    <row r="209" spans="8:8" ht="13" x14ac:dyDescent="0.15">
      <c r="H209" s="7">
        <f>Metadata!H208+1</f>
        <v>165</v>
      </c>
    </row>
    <row r="210" spans="8:8" ht="13" x14ac:dyDescent="0.15">
      <c r="H210" s="7">
        <f>Metadata!H209+1</f>
        <v>166</v>
      </c>
    </row>
    <row r="211" spans="8:8" ht="13" x14ac:dyDescent="0.15">
      <c r="H211" s="7">
        <f>Metadata!H210+1</f>
        <v>167</v>
      </c>
    </row>
    <row r="212" spans="8:8" ht="13" x14ac:dyDescent="0.15">
      <c r="H212" s="7">
        <f>Metadata!H211+1</f>
        <v>168</v>
      </c>
    </row>
    <row r="213" spans="8:8" ht="13" x14ac:dyDescent="0.15">
      <c r="H213" s="7">
        <f>Metadata!H212+1</f>
        <v>169</v>
      </c>
    </row>
    <row r="214" spans="8:8" ht="13" x14ac:dyDescent="0.15">
      <c r="H214" s="7">
        <f>Metadata!H213+1</f>
        <v>170</v>
      </c>
    </row>
    <row r="215" spans="8:8" ht="13" x14ac:dyDescent="0.15">
      <c r="H215" s="7">
        <f>Metadata!H214+1</f>
        <v>171</v>
      </c>
    </row>
    <row r="216" spans="8:8" ht="13" x14ac:dyDescent="0.15">
      <c r="H216" s="7">
        <f>Metadata!H215+1</f>
        <v>172</v>
      </c>
    </row>
    <row r="217" spans="8:8" ht="13" x14ac:dyDescent="0.15">
      <c r="H217" s="7">
        <f>Metadata!H216+1</f>
        <v>173</v>
      </c>
    </row>
    <row r="218" spans="8:8" ht="13" x14ac:dyDescent="0.15">
      <c r="H218" s="7">
        <f>Metadata!H217+1</f>
        <v>174</v>
      </c>
    </row>
    <row r="219" spans="8:8" ht="13" x14ac:dyDescent="0.15">
      <c r="H219" s="7">
        <f>Metadata!H218+1</f>
        <v>175</v>
      </c>
    </row>
    <row r="220" spans="8:8" ht="13" x14ac:dyDescent="0.15">
      <c r="H220" s="7">
        <f>Metadata!H219+1</f>
        <v>176</v>
      </c>
    </row>
    <row r="221" spans="8:8" ht="13" x14ac:dyDescent="0.15">
      <c r="H221" s="7">
        <f>Metadata!H220+1</f>
        <v>177</v>
      </c>
    </row>
    <row r="222" spans="8:8" ht="13" x14ac:dyDescent="0.15">
      <c r="H222" s="7">
        <f>Metadata!H221+1</f>
        <v>178</v>
      </c>
    </row>
    <row r="223" spans="8:8" ht="13" x14ac:dyDescent="0.15">
      <c r="H223" s="7">
        <f>Metadata!H222+1</f>
        <v>179</v>
      </c>
    </row>
    <row r="224" spans="8:8" ht="13" x14ac:dyDescent="0.15">
      <c r="H224" s="7">
        <f>Metadata!H223+1</f>
        <v>180</v>
      </c>
    </row>
    <row r="225" spans="8:8" ht="13" x14ac:dyDescent="0.15">
      <c r="H225" s="7">
        <f>Metadata!H224+1</f>
        <v>181</v>
      </c>
    </row>
    <row r="226" spans="8:8" ht="13" x14ac:dyDescent="0.15">
      <c r="H226" s="7">
        <f>Metadata!H225+1</f>
        <v>182</v>
      </c>
    </row>
    <row r="227" spans="8:8" ht="13" x14ac:dyDescent="0.15">
      <c r="H227" s="7">
        <f>Metadata!H226+1</f>
        <v>183</v>
      </c>
    </row>
    <row r="228" spans="8:8" ht="13" x14ac:dyDescent="0.15">
      <c r="H228" s="7">
        <f>Metadata!H227+1</f>
        <v>184</v>
      </c>
    </row>
    <row r="229" spans="8:8" ht="13" x14ac:dyDescent="0.15">
      <c r="H229" s="7">
        <f>Metadata!H228+1</f>
        <v>185</v>
      </c>
    </row>
    <row r="230" spans="8:8" ht="13" x14ac:dyDescent="0.15">
      <c r="H230" s="7">
        <f>Metadata!H229+1</f>
        <v>186</v>
      </c>
    </row>
    <row r="231" spans="8:8" ht="13" x14ac:dyDescent="0.15">
      <c r="H231" s="7">
        <f>Metadata!H230+1</f>
        <v>187</v>
      </c>
    </row>
    <row r="232" spans="8:8" ht="13" x14ac:dyDescent="0.15">
      <c r="H232" s="7">
        <f>Metadata!H231+1</f>
        <v>188</v>
      </c>
    </row>
    <row r="233" spans="8:8" ht="13" x14ac:dyDescent="0.15">
      <c r="H233" s="7">
        <f>Metadata!H232+1</f>
        <v>189</v>
      </c>
    </row>
    <row r="234" spans="8:8" ht="13" x14ac:dyDescent="0.15">
      <c r="H234" s="7">
        <f>Metadata!H233+1</f>
        <v>190</v>
      </c>
    </row>
    <row r="235" spans="8:8" ht="13" x14ac:dyDescent="0.15">
      <c r="H235" s="7">
        <f>Metadata!H234+1</f>
        <v>191</v>
      </c>
    </row>
    <row r="236" spans="8:8" ht="13" x14ac:dyDescent="0.15">
      <c r="H236" s="7">
        <f>Metadata!H235+1</f>
        <v>192</v>
      </c>
    </row>
    <row r="237" spans="8:8" ht="13" x14ac:dyDescent="0.15">
      <c r="H237" s="7">
        <f>Metadata!H236+1</f>
        <v>193</v>
      </c>
    </row>
    <row r="238" spans="8:8" ht="13" x14ac:dyDescent="0.15">
      <c r="H238" s="7">
        <f>Metadata!H237+1</f>
        <v>194</v>
      </c>
    </row>
    <row r="239" spans="8:8" ht="13" x14ac:dyDescent="0.15">
      <c r="H239" s="7">
        <f>Metadata!H238+1</f>
        <v>195</v>
      </c>
    </row>
    <row r="240" spans="8:8" ht="13" x14ac:dyDescent="0.15">
      <c r="H240" s="7">
        <f>Metadata!H239+1</f>
        <v>196</v>
      </c>
    </row>
    <row r="241" spans="8:8" ht="13" x14ac:dyDescent="0.15">
      <c r="H241" s="7">
        <f>Metadata!H240+1</f>
        <v>197</v>
      </c>
    </row>
    <row r="242" spans="8:8" ht="13" x14ac:dyDescent="0.15">
      <c r="H242" s="7">
        <f>Metadata!H241+1</f>
        <v>198</v>
      </c>
    </row>
    <row r="243" spans="8:8" ht="13" x14ac:dyDescent="0.15">
      <c r="H243" s="7">
        <f>Metadata!H242+1</f>
        <v>199</v>
      </c>
    </row>
    <row r="244" spans="8:8" ht="13" x14ac:dyDescent="0.15">
      <c r="H244" s="7">
        <f>Metadata!H243+1</f>
        <v>200</v>
      </c>
    </row>
    <row r="245" spans="8:8" ht="13" x14ac:dyDescent="0.15">
      <c r="H245" s="7">
        <f>Metadata!H244+1</f>
        <v>201</v>
      </c>
    </row>
    <row r="246" spans="8:8" ht="13" x14ac:dyDescent="0.15">
      <c r="H246" s="7">
        <f>Metadata!H245+1</f>
        <v>202</v>
      </c>
    </row>
    <row r="247" spans="8:8" ht="13" x14ac:dyDescent="0.15">
      <c r="H247" s="7">
        <f>Metadata!H246+1</f>
        <v>203</v>
      </c>
    </row>
    <row r="248" spans="8:8" ht="13" x14ac:dyDescent="0.15">
      <c r="H248" s="7">
        <f>Metadata!H247+1</f>
        <v>204</v>
      </c>
    </row>
    <row r="249" spans="8:8" ht="13" x14ac:dyDescent="0.15">
      <c r="H249" s="7">
        <f>Metadata!H248+1</f>
        <v>205</v>
      </c>
    </row>
    <row r="250" spans="8:8" ht="13" x14ac:dyDescent="0.15">
      <c r="H250" s="7">
        <f>Metadata!H249+1</f>
        <v>206</v>
      </c>
    </row>
    <row r="251" spans="8:8" ht="13" x14ac:dyDescent="0.15">
      <c r="H251" s="7">
        <f>Metadata!H250+1</f>
        <v>207</v>
      </c>
    </row>
    <row r="252" spans="8:8" ht="13" x14ac:dyDescent="0.15">
      <c r="H252" s="7">
        <f>Metadata!H251+1</f>
        <v>208</v>
      </c>
    </row>
    <row r="253" spans="8:8" ht="13" x14ac:dyDescent="0.15">
      <c r="H253" s="7">
        <f>Metadata!H252+1</f>
        <v>209</v>
      </c>
    </row>
    <row r="254" spans="8:8" ht="13" x14ac:dyDescent="0.15">
      <c r="H254" s="7">
        <f>Metadata!H253+1</f>
        <v>210</v>
      </c>
    </row>
    <row r="255" spans="8:8" ht="13" x14ac:dyDescent="0.15">
      <c r="H255" s="7">
        <f>Metadata!H254+1</f>
        <v>211</v>
      </c>
    </row>
    <row r="256" spans="8:8" ht="13" x14ac:dyDescent="0.15">
      <c r="H256" s="7">
        <f>Metadata!H255+1</f>
        <v>212</v>
      </c>
    </row>
    <row r="257" spans="8:8" ht="13" x14ac:dyDescent="0.15">
      <c r="H257" s="7">
        <f>Metadata!H256+1</f>
        <v>213</v>
      </c>
    </row>
    <row r="258" spans="8:8" ht="13" x14ac:dyDescent="0.15">
      <c r="H258" s="7">
        <f>Metadata!H257+1</f>
        <v>214</v>
      </c>
    </row>
    <row r="259" spans="8:8" ht="13" x14ac:dyDescent="0.15">
      <c r="H259" s="7">
        <f>Metadata!H258+1</f>
        <v>215</v>
      </c>
    </row>
    <row r="260" spans="8:8" ht="13" x14ac:dyDescent="0.15">
      <c r="H260" s="7">
        <f>Metadata!H259+1</f>
        <v>216</v>
      </c>
    </row>
    <row r="261" spans="8:8" ht="13" x14ac:dyDescent="0.15">
      <c r="H261" s="7">
        <f>Metadata!H260+1</f>
        <v>217</v>
      </c>
    </row>
    <row r="262" spans="8:8" ht="13" x14ac:dyDescent="0.15">
      <c r="H262" s="7">
        <f>Metadata!H261+1</f>
        <v>218</v>
      </c>
    </row>
    <row r="263" spans="8:8" ht="13" x14ac:dyDescent="0.15">
      <c r="H263" s="7">
        <f>Metadata!H262+1</f>
        <v>219</v>
      </c>
    </row>
    <row r="264" spans="8:8" ht="13" x14ac:dyDescent="0.15">
      <c r="H264" s="7">
        <f>Metadata!H263+1</f>
        <v>220</v>
      </c>
    </row>
    <row r="265" spans="8:8" ht="13" x14ac:dyDescent="0.15">
      <c r="H265" s="7">
        <f>Metadata!H264+1</f>
        <v>221</v>
      </c>
    </row>
    <row r="266" spans="8:8" ht="13" x14ac:dyDescent="0.15">
      <c r="H266" s="7">
        <f>Metadata!H265+1</f>
        <v>222</v>
      </c>
    </row>
    <row r="267" spans="8:8" ht="13" x14ac:dyDescent="0.15">
      <c r="H267" s="7">
        <f>Metadata!H266+1</f>
        <v>223</v>
      </c>
    </row>
    <row r="268" spans="8:8" ht="13" x14ac:dyDescent="0.15">
      <c r="H268" s="7">
        <f>Metadata!H267+1</f>
        <v>224</v>
      </c>
    </row>
    <row r="269" spans="8:8" ht="13" x14ac:dyDescent="0.15">
      <c r="H269" s="7">
        <f>Metadata!H268+1</f>
        <v>225</v>
      </c>
    </row>
    <row r="270" spans="8:8" ht="13" x14ac:dyDescent="0.15">
      <c r="H270" s="7">
        <f>Metadata!H269+1</f>
        <v>226</v>
      </c>
    </row>
    <row r="271" spans="8:8" ht="13" x14ac:dyDescent="0.15">
      <c r="H271" s="7">
        <f>Metadata!H270+1</f>
        <v>227</v>
      </c>
    </row>
    <row r="272" spans="8:8" ht="13" x14ac:dyDescent="0.15">
      <c r="H272" s="7">
        <f>Metadata!H271+1</f>
        <v>228</v>
      </c>
    </row>
    <row r="273" spans="8:8" ht="13" x14ac:dyDescent="0.15">
      <c r="H273" s="7">
        <f>Metadata!H272+1</f>
        <v>229</v>
      </c>
    </row>
    <row r="274" spans="8:8" ht="13" x14ac:dyDescent="0.15">
      <c r="H274" s="7">
        <f>Metadata!H273+1</f>
        <v>230</v>
      </c>
    </row>
    <row r="275" spans="8:8" ht="13" x14ac:dyDescent="0.15">
      <c r="H275" s="7">
        <f>Metadata!H274+1</f>
        <v>231</v>
      </c>
    </row>
    <row r="276" spans="8:8" ht="13" x14ac:dyDescent="0.15">
      <c r="H276" s="7">
        <f>Metadata!H275+1</f>
        <v>232</v>
      </c>
    </row>
    <row r="277" spans="8:8" ht="13" x14ac:dyDescent="0.15">
      <c r="H277" s="7">
        <f>Metadata!H276+1</f>
        <v>233</v>
      </c>
    </row>
    <row r="278" spans="8:8" ht="13" x14ac:dyDescent="0.15">
      <c r="H278" s="7">
        <f>Metadata!H277+1</f>
        <v>234</v>
      </c>
    </row>
    <row r="279" spans="8:8" ht="13" x14ac:dyDescent="0.15">
      <c r="H279" s="7">
        <f>Metadata!H278+1</f>
        <v>235</v>
      </c>
    </row>
    <row r="280" spans="8:8" ht="13" x14ac:dyDescent="0.15">
      <c r="H280" s="7">
        <f>Metadata!H279+1</f>
        <v>236</v>
      </c>
    </row>
    <row r="281" spans="8:8" ht="13" x14ac:dyDescent="0.15">
      <c r="H281" s="7">
        <f>Metadata!H280+1</f>
        <v>237</v>
      </c>
    </row>
    <row r="282" spans="8:8" ht="13" x14ac:dyDescent="0.15">
      <c r="H282" s="7">
        <f>Metadata!H281+1</f>
        <v>238</v>
      </c>
    </row>
    <row r="283" spans="8:8" ht="13" x14ac:dyDescent="0.15">
      <c r="H283" s="7">
        <f>Metadata!H282+1</f>
        <v>239</v>
      </c>
    </row>
    <row r="284" spans="8:8" ht="13" x14ac:dyDescent="0.15">
      <c r="H284" s="7">
        <f>Metadata!H283+1</f>
        <v>240</v>
      </c>
    </row>
    <row r="285" spans="8:8" ht="13" x14ac:dyDescent="0.15">
      <c r="H285" s="7">
        <f>Metadata!H284+1</f>
        <v>241</v>
      </c>
    </row>
    <row r="286" spans="8:8" ht="13" x14ac:dyDescent="0.15">
      <c r="H286" s="7">
        <f>Metadata!H285+1</f>
        <v>242</v>
      </c>
    </row>
    <row r="287" spans="8:8" ht="13" x14ac:dyDescent="0.15">
      <c r="H287" s="7">
        <f>Metadata!H286+1</f>
        <v>243</v>
      </c>
    </row>
    <row r="288" spans="8:8" ht="13" x14ac:dyDescent="0.15">
      <c r="H288" s="7">
        <f>Metadata!H287+1</f>
        <v>244</v>
      </c>
    </row>
    <row r="289" spans="8:8" ht="13" x14ac:dyDescent="0.15">
      <c r="H289" s="7">
        <f>Metadata!H288+1</f>
        <v>245</v>
      </c>
    </row>
    <row r="290" spans="8:8" ht="13" x14ac:dyDescent="0.15">
      <c r="H290" s="7">
        <f>Metadata!H289+1</f>
        <v>246</v>
      </c>
    </row>
    <row r="291" spans="8:8" ht="13" x14ac:dyDescent="0.15">
      <c r="H291" s="7">
        <f>Metadata!H290+1</f>
        <v>247</v>
      </c>
    </row>
    <row r="292" spans="8:8" ht="13" x14ac:dyDescent="0.15">
      <c r="H292" s="7">
        <f>Metadata!H291+1</f>
        <v>248</v>
      </c>
    </row>
    <row r="293" spans="8:8" ht="13" x14ac:dyDescent="0.15">
      <c r="H293" s="7">
        <f>Metadata!H292+1</f>
        <v>249</v>
      </c>
    </row>
    <row r="294" spans="8:8" ht="13" x14ac:dyDescent="0.15">
      <c r="H294" s="7">
        <f>Metadata!H293+1</f>
        <v>250</v>
      </c>
    </row>
    <row r="295" spans="8:8" ht="13" x14ac:dyDescent="0.15">
      <c r="H295" s="7">
        <f>Metadata!H294+1</f>
        <v>251</v>
      </c>
    </row>
    <row r="296" spans="8:8" ht="13" x14ac:dyDescent="0.15">
      <c r="H296" s="7">
        <f>Metadata!H295+1</f>
        <v>252</v>
      </c>
    </row>
    <row r="297" spans="8:8" ht="13" x14ac:dyDescent="0.15">
      <c r="H297" s="7">
        <f>Metadata!H296+1</f>
        <v>253</v>
      </c>
    </row>
    <row r="298" spans="8:8" ht="13" x14ac:dyDescent="0.15">
      <c r="H298" s="7">
        <f>Metadata!H297+1</f>
        <v>254</v>
      </c>
    </row>
    <row r="299" spans="8:8" ht="13" x14ac:dyDescent="0.15">
      <c r="H299" s="7">
        <f>Metadata!H298+1</f>
        <v>255</v>
      </c>
    </row>
    <row r="300" spans="8:8" ht="13" x14ac:dyDescent="0.15">
      <c r="H300" s="7">
        <f>Metadata!H299+1</f>
        <v>256</v>
      </c>
    </row>
    <row r="301" spans="8:8" ht="13" x14ac:dyDescent="0.15">
      <c r="H301" s="7">
        <f>Metadata!H300+1</f>
        <v>257</v>
      </c>
    </row>
    <row r="302" spans="8:8" ht="13" x14ac:dyDescent="0.15">
      <c r="H302" s="7">
        <f>Metadata!H301+1</f>
        <v>258</v>
      </c>
    </row>
    <row r="303" spans="8:8" ht="13" x14ac:dyDescent="0.15">
      <c r="H303" s="7">
        <f>Metadata!H302+1</f>
        <v>259</v>
      </c>
    </row>
    <row r="304" spans="8:8" ht="13" x14ac:dyDescent="0.15">
      <c r="H304" s="7">
        <f>Metadata!H303+1</f>
        <v>260</v>
      </c>
    </row>
    <row r="305" spans="8:8" ht="13" x14ac:dyDescent="0.15">
      <c r="H305" s="7">
        <f>Metadata!H304+1</f>
        <v>261</v>
      </c>
    </row>
    <row r="306" spans="8:8" ht="13" x14ac:dyDescent="0.15">
      <c r="H306" s="7">
        <f>Metadata!H305+1</f>
        <v>262</v>
      </c>
    </row>
    <row r="307" spans="8:8" ht="13" x14ac:dyDescent="0.15">
      <c r="H307" s="7">
        <f>Metadata!H306+1</f>
        <v>263</v>
      </c>
    </row>
    <row r="308" spans="8:8" ht="13" x14ac:dyDescent="0.15">
      <c r="H308" s="7">
        <f>Metadata!H307+1</f>
        <v>264</v>
      </c>
    </row>
    <row r="309" spans="8:8" ht="13" x14ac:dyDescent="0.15">
      <c r="H309" s="7">
        <f>Metadata!H308+1</f>
        <v>265</v>
      </c>
    </row>
    <row r="310" spans="8:8" ht="13" x14ac:dyDescent="0.15">
      <c r="H310" s="7">
        <f>Metadata!H309+1</f>
        <v>266</v>
      </c>
    </row>
    <row r="311" spans="8:8" ht="13" x14ac:dyDescent="0.15">
      <c r="H311" s="7">
        <f>Metadata!H310+1</f>
        <v>267</v>
      </c>
    </row>
    <row r="312" spans="8:8" ht="13" x14ac:dyDescent="0.15">
      <c r="H312" s="7">
        <f>Metadata!H311+1</f>
        <v>268</v>
      </c>
    </row>
    <row r="313" spans="8:8" ht="13" x14ac:dyDescent="0.15">
      <c r="H313" s="7">
        <f>Metadata!H312+1</f>
        <v>269</v>
      </c>
    </row>
    <row r="314" spans="8:8" ht="13" x14ac:dyDescent="0.15">
      <c r="H314" s="7">
        <f>Metadata!H313+1</f>
        <v>270</v>
      </c>
    </row>
    <row r="315" spans="8:8" ht="13" x14ac:dyDescent="0.15">
      <c r="H315" s="7">
        <f>Metadata!H314+1</f>
        <v>271</v>
      </c>
    </row>
    <row r="316" spans="8:8" ht="13" x14ac:dyDescent="0.15">
      <c r="H316" s="7">
        <f>Metadata!H315+1</f>
        <v>272</v>
      </c>
    </row>
    <row r="317" spans="8:8" ht="13" x14ac:dyDescent="0.15">
      <c r="H317" s="7">
        <f>Metadata!H316+1</f>
        <v>273</v>
      </c>
    </row>
    <row r="318" spans="8:8" ht="13" x14ac:dyDescent="0.15">
      <c r="H318" s="7">
        <f>Metadata!H317+1</f>
        <v>274</v>
      </c>
    </row>
    <row r="319" spans="8:8" ht="13" x14ac:dyDescent="0.15">
      <c r="H319" s="7">
        <f>Metadata!H318+1</f>
        <v>275</v>
      </c>
    </row>
    <row r="320" spans="8:8" ht="13" x14ac:dyDescent="0.15">
      <c r="H320" s="7">
        <f>Metadata!H319+1</f>
        <v>276</v>
      </c>
    </row>
    <row r="321" spans="8:8" ht="13" x14ac:dyDescent="0.15">
      <c r="H321" s="7">
        <f>Metadata!H320+1</f>
        <v>277</v>
      </c>
    </row>
    <row r="322" spans="8:8" ht="13" x14ac:dyDescent="0.15">
      <c r="H322" s="7">
        <f>Metadata!H321+1</f>
        <v>278</v>
      </c>
    </row>
    <row r="323" spans="8:8" ht="13" x14ac:dyDescent="0.15">
      <c r="H323" s="7">
        <f>Metadata!H322+1</f>
        <v>279</v>
      </c>
    </row>
    <row r="324" spans="8:8" ht="13" x14ac:dyDescent="0.15">
      <c r="H324" s="7">
        <f>Metadata!H323+1</f>
        <v>280</v>
      </c>
    </row>
    <row r="325" spans="8:8" ht="13" x14ac:dyDescent="0.15">
      <c r="H325" s="7">
        <f>Metadata!H324+1</f>
        <v>281</v>
      </c>
    </row>
    <row r="326" spans="8:8" ht="13" x14ac:dyDescent="0.15">
      <c r="H326" s="7">
        <f>Metadata!H325+1</f>
        <v>282</v>
      </c>
    </row>
    <row r="327" spans="8:8" ht="13" x14ac:dyDescent="0.15">
      <c r="H327" s="7">
        <f>Metadata!H326+1</f>
        <v>283</v>
      </c>
    </row>
    <row r="328" spans="8:8" ht="13" x14ac:dyDescent="0.15">
      <c r="H328" s="7">
        <f>Metadata!H327+1</f>
        <v>284</v>
      </c>
    </row>
    <row r="329" spans="8:8" ht="13" x14ac:dyDescent="0.15">
      <c r="H329" s="7">
        <f>Metadata!H328+1</f>
        <v>285</v>
      </c>
    </row>
    <row r="330" spans="8:8" ht="13" x14ac:dyDescent="0.15">
      <c r="H330" s="7">
        <f>Metadata!H329+1</f>
        <v>286</v>
      </c>
    </row>
    <row r="331" spans="8:8" ht="13" x14ac:dyDescent="0.15">
      <c r="H331" s="7">
        <f>Metadata!H330+1</f>
        <v>287</v>
      </c>
    </row>
    <row r="332" spans="8:8" ht="13" x14ac:dyDescent="0.15">
      <c r="H332" s="7">
        <f>Metadata!H331+1</f>
        <v>288</v>
      </c>
    </row>
    <row r="333" spans="8:8" ht="13" x14ac:dyDescent="0.15">
      <c r="H333" s="7">
        <f>Metadata!H332+1</f>
        <v>289</v>
      </c>
    </row>
    <row r="334" spans="8:8" ht="13" x14ac:dyDescent="0.15">
      <c r="H334" s="7">
        <f>Metadata!H333+1</f>
        <v>290</v>
      </c>
    </row>
    <row r="335" spans="8:8" ht="13" x14ac:dyDescent="0.15">
      <c r="H335" s="7">
        <f>Metadata!H334+1</f>
        <v>291</v>
      </c>
    </row>
    <row r="336" spans="8:8" ht="13" x14ac:dyDescent="0.15">
      <c r="H336" s="7">
        <f>Metadata!H335+1</f>
        <v>292</v>
      </c>
    </row>
    <row r="337" spans="8:8" ht="13" x14ac:dyDescent="0.15">
      <c r="H337" s="7">
        <f>Metadata!H336+1</f>
        <v>293</v>
      </c>
    </row>
    <row r="338" spans="8:8" ht="13" x14ac:dyDescent="0.15">
      <c r="H338" s="7">
        <f>Metadata!H337+1</f>
        <v>294</v>
      </c>
    </row>
    <row r="339" spans="8:8" ht="13" x14ac:dyDescent="0.15">
      <c r="H339" s="7">
        <f>Metadata!H338+1</f>
        <v>295</v>
      </c>
    </row>
    <row r="340" spans="8:8" ht="13" x14ac:dyDescent="0.15">
      <c r="H340" s="7">
        <f>Metadata!H339+1</f>
        <v>296</v>
      </c>
    </row>
    <row r="341" spans="8:8" ht="13" x14ac:dyDescent="0.15">
      <c r="H341" s="7">
        <f>Metadata!H340+1</f>
        <v>297</v>
      </c>
    </row>
    <row r="342" spans="8:8" ht="13" x14ac:dyDescent="0.15">
      <c r="H342" s="7">
        <f>Metadata!H341+1</f>
        <v>298</v>
      </c>
    </row>
    <row r="343" spans="8:8" ht="13" x14ac:dyDescent="0.15">
      <c r="H343" s="7">
        <f>Metadata!H342+1</f>
        <v>299</v>
      </c>
    </row>
    <row r="344" spans="8:8" ht="13" x14ac:dyDescent="0.15">
      <c r="H344" s="7">
        <f>Metadata!H343+1</f>
        <v>300</v>
      </c>
    </row>
    <row r="345" spans="8:8" ht="13" x14ac:dyDescent="0.15">
      <c r="H345" s="7">
        <f>Metadata!H344+1</f>
        <v>301</v>
      </c>
    </row>
    <row r="346" spans="8:8" ht="13" x14ac:dyDescent="0.15">
      <c r="H346" s="7">
        <f>Metadata!H345+1</f>
        <v>302</v>
      </c>
    </row>
    <row r="347" spans="8:8" ht="13" x14ac:dyDescent="0.15">
      <c r="H347" s="7">
        <f>Metadata!H346+1</f>
        <v>303</v>
      </c>
    </row>
    <row r="348" spans="8:8" ht="13" x14ac:dyDescent="0.15">
      <c r="H348" s="7">
        <f>Metadata!H347+1</f>
        <v>304</v>
      </c>
    </row>
    <row r="349" spans="8:8" ht="13" x14ac:dyDescent="0.15">
      <c r="H349" s="7">
        <f>Metadata!H348+1</f>
        <v>305</v>
      </c>
    </row>
    <row r="350" spans="8:8" ht="13" x14ac:dyDescent="0.15">
      <c r="H350" s="7">
        <f>Metadata!H349+1</f>
        <v>306</v>
      </c>
    </row>
    <row r="351" spans="8:8" ht="13" x14ac:dyDescent="0.15">
      <c r="H351" s="7">
        <f>Metadata!H350+1</f>
        <v>307</v>
      </c>
    </row>
    <row r="352" spans="8:8" ht="13" x14ac:dyDescent="0.15">
      <c r="H352" s="7">
        <f>Metadata!H351+1</f>
        <v>308</v>
      </c>
    </row>
    <row r="353" spans="8:8" ht="13" x14ac:dyDescent="0.15">
      <c r="H353" s="7">
        <f>Metadata!H352+1</f>
        <v>309</v>
      </c>
    </row>
    <row r="354" spans="8:8" ht="13" x14ac:dyDescent="0.15">
      <c r="H354" s="7">
        <f>Metadata!H353+1</f>
        <v>310</v>
      </c>
    </row>
    <row r="355" spans="8:8" ht="13" x14ac:dyDescent="0.15">
      <c r="H355" s="7">
        <f>Metadata!H354+1</f>
        <v>311</v>
      </c>
    </row>
    <row r="356" spans="8:8" ht="13" x14ac:dyDescent="0.15">
      <c r="H356" s="7">
        <f>Metadata!H355+1</f>
        <v>312</v>
      </c>
    </row>
    <row r="357" spans="8:8" ht="13" x14ac:dyDescent="0.15">
      <c r="H357" s="7">
        <f>Metadata!H356+1</f>
        <v>313</v>
      </c>
    </row>
    <row r="358" spans="8:8" ht="13" x14ac:dyDescent="0.15">
      <c r="H358" s="7">
        <f>Metadata!H357+1</f>
        <v>314</v>
      </c>
    </row>
    <row r="359" spans="8:8" ht="13" x14ac:dyDescent="0.15">
      <c r="H359" s="7">
        <f>Metadata!H358+1</f>
        <v>315</v>
      </c>
    </row>
    <row r="360" spans="8:8" ht="13" x14ac:dyDescent="0.15">
      <c r="H360" s="7">
        <f>Metadata!H359+1</f>
        <v>316</v>
      </c>
    </row>
    <row r="361" spans="8:8" ht="13" x14ac:dyDescent="0.15">
      <c r="H361" s="7">
        <f>Metadata!H360+1</f>
        <v>317</v>
      </c>
    </row>
    <row r="362" spans="8:8" ht="13" x14ac:dyDescent="0.15">
      <c r="H362" s="7">
        <f>Metadata!H361+1</f>
        <v>318</v>
      </c>
    </row>
    <row r="363" spans="8:8" ht="13" x14ac:dyDescent="0.15">
      <c r="H363" s="7">
        <f>Metadata!H362+1</f>
        <v>319</v>
      </c>
    </row>
    <row r="364" spans="8:8" ht="13" x14ac:dyDescent="0.15">
      <c r="H364" s="7">
        <f>Metadata!H363+1</f>
        <v>320</v>
      </c>
    </row>
    <row r="365" spans="8:8" ht="13" x14ac:dyDescent="0.15">
      <c r="H365" s="7">
        <f>Metadata!H364+1</f>
        <v>321</v>
      </c>
    </row>
    <row r="366" spans="8:8" ht="13" x14ac:dyDescent="0.15">
      <c r="H366" s="7">
        <f>Metadata!H365+1</f>
        <v>322</v>
      </c>
    </row>
    <row r="367" spans="8:8" ht="13" x14ac:dyDescent="0.15">
      <c r="H367" s="7">
        <f>Metadata!H366+1</f>
        <v>323</v>
      </c>
    </row>
    <row r="368" spans="8:8" ht="13" x14ac:dyDescent="0.15">
      <c r="H368" s="7">
        <f>Metadata!H367+1</f>
        <v>324</v>
      </c>
    </row>
    <row r="369" spans="8:8" ht="13" x14ac:dyDescent="0.15">
      <c r="H369" s="7">
        <f>Metadata!H368+1</f>
        <v>325</v>
      </c>
    </row>
    <row r="370" spans="8:8" ht="13" x14ac:dyDescent="0.15">
      <c r="H370" s="7">
        <f>Metadata!H369+1</f>
        <v>326</v>
      </c>
    </row>
    <row r="371" spans="8:8" ht="13" x14ac:dyDescent="0.15">
      <c r="H371" s="7">
        <f>Metadata!H370+1</f>
        <v>327</v>
      </c>
    </row>
    <row r="372" spans="8:8" ht="13" x14ac:dyDescent="0.15">
      <c r="H372" s="7">
        <f>Metadata!H371+1</f>
        <v>328</v>
      </c>
    </row>
    <row r="373" spans="8:8" ht="13" x14ac:dyDescent="0.15">
      <c r="H373" s="7">
        <f>Metadata!H372+1</f>
        <v>329</v>
      </c>
    </row>
    <row r="374" spans="8:8" ht="13" x14ac:dyDescent="0.15">
      <c r="H374" s="7">
        <f>Metadata!H373+1</f>
        <v>330</v>
      </c>
    </row>
    <row r="375" spans="8:8" ht="13" x14ac:dyDescent="0.15">
      <c r="H375" s="7">
        <f>Metadata!H374+1</f>
        <v>331</v>
      </c>
    </row>
    <row r="376" spans="8:8" ht="13" x14ac:dyDescent="0.15">
      <c r="H376" s="7">
        <f>Metadata!H375+1</f>
        <v>332</v>
      </c>
    </row>
    <row r="377" spans="8:8" ht="13" x14ac:dyDescent="0.15">
      <c r="H377" s="7">
        <f>Metadata!H376+1</f>
        <v>333</v>
      </c>
    </row>
    <row r="378" spans="8:8" ht="13" x14ac:dyDescent="0.15">
      <c r="H378" s="7">
        <f>Metadata!H377+1</f>
        <v>334</v>
      </c>
    </row>
    <row r="379" spans="8:8" ht="13" x14ac:dyDescent="0.15">
      <c r="H379" s="7">
        <f>Metadata!H378+1</f>
        <v>335</v>
      </c>
    </row>
    <row r="380" spans="8:8" ht="13" x14ac:dyDescent="0.15">
      <c r="H380" s="7">
        <f>Metadata!H379+1</f>
        <v>336</v>
      </c>
    </row>
    <row r="381" spans="8:8" ht="13" x14ac:dyDescent="0.15">
      <c r="H381" s="7">
        <f>Metadata!H380+1</f>
        <v>337</v>
      </c>
    </row>
    <row r="382" spans="8:8" ht="13" x14ac:dyDescent="0.15">
      <c r="H382" s="7">
        <f>Metadata!H381+1</f>
        <v>338</v>
      </c>
    </row>
    <row r="383" spans="8:8" ht="13" x14ac:dyDescent="0.15">
      <c r="H383" s="7">
        <f>Metadata!H382+1</f>
        <v>339</v>
      </c>
    </row>
    <row r="384" spans="8:8" ht="13" x14ac:dyDescent="0.15">
      <c r="H384" s="7">
        <f>Metadata!H383+1</f>
        <v>340</v>
      </c>
    </row>
    <row r="385" spans="8:8" ht="13" x14ac:dyDescent="0.15">
      <c r="H385" s="7">
        <f>Metadata!H384+1</f>
        <v>341</v>
      </c>
    </row>
    <row r="386" spans="8:8" ht="13" x14ac:dyDescent="0.15">
      <c r="H386" s="7">
        <f>Metadata!H385+1</f>
        <v>342</v>
      </c>
    </row>
    <row r="387" spans="8:8" ht="13" x14ac:dyDescent="0.15">
      <c r="H387" s="7">
        <f>Metadata!H386+1</f>
        <v>343</v>
      </c>
    </row>
    <row r="388" spans="8:8" ht="13" x14ac:dyDescent="0.15">
      <c r="H388" s="7">
        <f>Metadata!H387+1</f>
        <v>344</v>
      </c>
    </row>
    <row r="389" spans="8:8" ht="13" x14ac:dyDescent="0.15">
      <c r="H389" s="7">
        <f>Metadata!H388+1</f>
        <v>345</v>
      </c>
    </row>
    <row r="390" spans="8:8" ht="13" x14ac:dyDescent="0.15">
      <c r="H390" s="7">
        <f>Metadata!H389+1</f>
        <v>346</v>
      </c>
    </row>
    <row r="391" spans="8:8" ht="13" x14ac:dyDescent="0.15">
      <c r="H391" s="7">
        <f>Metadata!H390+1</f>
        <v>347</v>
      </c>
    </row>
    <row r="392" spans="8:8" ht="13" x14ac:dyDescent="0.15">
      <c r="H392" s="7">
        <f>Metadata!H391+1</f>
        <v>348</v>
      </c>
    </row>
    <row r="393" spans="8:8" ht="13" x14ac:dyDescent="0.15">
      <c r="H393" s="7">
        <f>Metadata!H392+1</f>
        <v>349</v>
      </c>
    </row>
    <row r="394" spans="8:8" ht="13" x14ac:dyDescent="0.15">
      <c r="H394" s="7">
        <f>Metadata!H393+1</f>
        <v>350</v>
      </c>
    </row>
    <row r="395" spans="8:8" ht="13" x14ac:dyDescent="0.15">
      <c r="H395" s="7">
        <f>Metadata!H394+1</f>
        <v>351</v>
      </c>
    </row>
    <row r="396" spans="8:8" ht="13" x14ac:dyDescent="0.15">
      <c r="H396" s="7">
        <f>Metadata!H395+1</f>
        <v>352</v>
      </c>
    </row>
    <row r="397" spans="8:8" ht="13" x14ac:dyDescent="0.15">
      <c r="H397" s="7">
        <f>Metadata!H396+1</f>
        <v>353</v>
      </c>
    </row>
    <row r="398" spans="8:8" ht="13" x14ac:dyDescent="0.15">
      <c r="H398" s="7">
        <f>Metadata!H397+1</f>
        <v>354</v>
      </c>
    </row>
    <row r="399" spans="8:8" ht="13" x14ac:dyDescent="0.15">
      <c r="H399" s="7">
        <f>Metadata!H398+1</f>
        <v>355</v>
      </c>
    </row>
    <row r="400" spans="8:8" ht="13" x14ac:dyDescent="0.15">
      <c r="H400" s="7">
        <f>Metadata!H399+1</f>
        <v>356</v>
      </c>
    </row>
    <row r="401" spans="8:8" ht="13" x14ac:dyDescent="0.15">
      <c r="H401" s="7">
        <f>Metadata!H400+1</f>
        <v>357</v>
      </c>
    </row>
    <row r="402" spans="8:8" ht="13" x14ac:dyDescent="0.15">
      <c r="H402" s="7">
        <f>Metadata!H401+1</f>
        <v>358</v>
      </c>
    </row>
    <row r="403" spans="8:8" ht="13" x14ac:dyDescent="0.15">
      <c r="H403" s="7">
        <f>Metadata!H402+1</f>
        <v>359</v>
      </c>
    </row>
    <row r="404" spans="8:8" ht="13" x14ac:dyDescent="0.15">
      <c r="H404" s="7">
        <f>Metadata!H403+1</f>
        <v>360</v>
      </c>
    </row>
    <row r="405" spans="8:8" ht="13" x14ac:dyDescent="0.15">
      <c r="H405" s="7">
        <f>Metadata!H404+1</f>
        <v>361</v>
      </c>
    </row>
    <row r="406" spans="8:8" ht="13" x14ac:dyDescent="0.15">
      <c r="H406" s="7">
        <f>Metadata!H405+1</f>
        <v>362</v>
      </c>
    </row>
    <row r="407" spans="8:8" ht="13" x14ac:dyDescent="0.15">
      <c r="H407" s="7">
        <f>Metadata!H406+1</f>
        <v>363</v>
      </c>
    </row>
    <row r="408" spans="8:8" ht="13" x14ac:dyDescent="0.15">
      <c r="H408" s="7">
        <f>Metadata!H407+1</f>
        <v>364</v>
      </c>
    </row>
    <row r="409" spans="8:8" ht="13" x14ac:dyDescent="0.15">
      <c r="H409" s="7">
        <f>Metadata!H408+1</f>
        <v>365</v>
      </c>
    </row>
    <row r="410" spans="8:8" ht="13" x14ac:dyDescent="0.15">
      <c r="H410" s="7">
        <f>Metadata!H409+1</f>
        <v>366</v>
      </c>
    </row>
    <row r="411" spans="8:8" ht="13" x14ac:dyDescent="0.15">
      <c r="H411" s="7">
        <f>Metadata!H410+1</f>
        <v>367</v>
      </c>
    </row>
    <row r="412" spans="8:8" ht="13" x14ac:dyDescent="0.15">
      <c r="H412" s="7">
        <f>Metadata!H411+1</f>
        <v>368</v>
      </c>
    </row>
    <row r="413" spans="8:8" ht="13" x14ac:dyDescent="0.15">
      <c r="H413" s="7">
        <f>Metadata!H412+1</f>
        <v>369</v>
      </c>
    </row>
    <row r="414" spans="8:8" ht="13" x14ac:dyDescent="0.15">
      <c r="H414" s="7">
        <f>Metadata!H413+1</f>
        <v>370</v>
      </c>
    </row>
    <row r="415" spans="8:8" ht="13" x14ac:dyDescent="0.15">
      <c r="H415" s="7">
        <f>Metadata!H414+1</f>
        <v>371</v>
      </c>
    </row>
    <row r="416" spans="8:8" ht="13" x14ac:dyDescent="0.15">
      <c r="H416" s="7">
        <f>Metadata!H415+1</f>
        <v>372</v>
      </c>
    </row>
    <row r="417" spans="8:8" ht="13" x14ac:dyDescent="0.15">
      <c r="H417" s="7">
        <f>Metadata!H416+1</f>
        <v>373</v>
      </c>
    </row>
    <row r="418" spans="8:8" ht="13" x14ac:dyDescent="0.15">
      <c r="H418" s="7">
        <f>Metadata!H417+1</f>
        <v>374</v>
      </c>
    </row>
    <row r="419" spans="8:8" ht="13" x14ac:dyDescent="0.15">
      <c r="H419" s="7">
        <f>Metadata!H418+1</f>
        <v>375</v>
      </c>
    </row>
    <row r="420" spans="8:8" ht="13" x14ac:dyDescent="0.15">
      <c r="H420" s="7">
        <f>Metadata!H419+1</f>
        <v>376</v>
      </c>
    </row>
    <row r="421" spans="8:8" ht="13" x14ac:dyDescent="0.15">
      <c r="H421" s="7">
        <f>Metadata!H420+1</f>
        <v>377</v>
      </c>
    </row>
    <row r="422" spans="8:8" ht="13" x14ac:dyDescent="0.15">
      <c r="H422" s="7">
        <f>Metadata!H421+1</f>
        <v>378</v>
      </c>
    </row>
    <row r="423" spans="8:8" ht="13" x14ac:dyDescent="0.15">
      <c r="H423" s="7">
        <f>Metadata!H422+1</f>
        <v>379</v>
      </c>
    </row>
    <row r="424" spans="8:8" ht="13" x14ac:dyDescent="0.15">
      <c r="H424" s="7">
        <f>Metadata!H423+1</f>
        <v>380</v>
      </c>
    </row>
    <row r="425" spans="8:8" ht="13" x14ac:dyDescent="0.15">
      <c r="H425" s="7">
        <f>Metadata!H424+1</f>
        <v>381</v>
      </c>
    </row>
    <row r="426" spans="8:8" ht="13" x14ac:dyDescent="0.15">
      <c r="H426" s="7">
        <f>Metadata!H425+1</f>
        <v>382</v>
      </c>
    </row>
    <row r="427" spans="8:8" ht="13" x14ac:dyDescent="0.15">
      <c r="H427" s="7">
        <f>Metadata!H426+1</f>
        <v>383</v>
      </c>
    </row>
    <row r="428" spans="8:8" ht="13" x14ac:dyDescent="0.15">
      <c r="H428" s="7">
        <f>Metadata!H427+1</f>
        <v>384</v>
      </c>
    </row>
    <row r="429" spans="8:8" ht="13" x14ac:dyDescent="0.15">
      <c r="H429" s="7">
        <f>Metadata!H428+1</f>
        <v>385</v>
      </c>
    </row>
    <row r="430" spans="8:8" ht="13" x14ac:dyDescent="0.15">
      <c r="H430" s="7">
        <f>Metadata!H429+1</f>
        <v>386</v>
      </c>
    </row>
    <row r="431" spans="8:8" ht="13" x14ac:dyDescent="0.15">
      <c r="H431" s="7">
        <f>Metadata!H430+1</f>
        <v>387</v>
      </c>
    </row>
    <row r="432" spans="8:8" ht="13" x14ac:dyDescent="0.15">
      <c r="H432" s="7">
        <f>Metadata!H431+1</f>
        <v>388</v>
      </c>
    </row>
    <row r="433" spans="8:8" ht="13" x14ac:dyDescent="0.15">
      <c r="H433" s="7">
        <f>Metadata!H432+1</f>
        <v>389</v>
      </c>
    </row>
    <row r="434" spans="8:8" ht="13" x14ac:dyDescent="0.15">
      <c r="H434" s="7">
        <f>Metadata!H433+1</f>
        <v>390</v>
      </c>
    </row>
    <row r="435" spans="8:8" ht="13" x14ac:dyDescent="0.15">
      <c r="H435" s="7">
        <f>Metadata!H434+1</f>
        <v>391</v>
      </c>
    </row>
    <row r="436" spans="8:8" ht="13" x14ac:dyDescent="0.15">
      <c r="H436" s="7">
        <f>Metadata!H435+1</f>
        <v>392</v>
      </c>
    </row>
    <row r="437" spans="8:8" ht="13" x14ac:dyDescent="0.15">
      <c r="H437" s="7">
        <f>Metadata!H436+1</f>
        <v>393</v>
      </c>
    </row>
    <row r="438" spans="8:8" ht="13" x14ac:dyDescent="0.15">
      <c r="H438" s="7">
        <f>Metadata!H437+1</f>
        <v>394</v>
      </c>
    </row>
    <row r="439" spans="8:8" ht="13" x14ac:dyDescent="0.15">
      <c r="H439" s="7">
        <f>Metadata!H438+1</f>
        <v>395</v>
      </c>
    </row>
    <row r="440" spans="8:8" ht="13" x14ac:dyDescent="0.15">
      <c r="H440" s="7">
        <f>Metadata!H439+1</f>
        <v>396</v>
      </c>
    </row>
    <row r="441" spans="8:8" ht="13" x14ac:dyDescent="0.15">
      <c r="H441" s="7">
        <f>Metadata!H440+1</f>
        <v>397</v>
      </c>
    </row>
    <row r="442" spans="8:8" ht="13" x14ac:dyDescent="0.15">
      <c r="H442" s="7">
        <f>Metadata!H441+1</f>
        <v>398</v>
      </c>
    </row>
    <row r="443" spans="8:8" ht="13" x14ac:dyDescent="0.15">
      <c r="H443" s="7">
        <f>Metadata!H442+1</f>
        <v>399</v>
      </c>
    </row>
    <row r="444" spans="8:8" ht="13" x14ac:dyDescent="0.15">
      <c r="H444" s="7">
        <f>Metadata!H443+1</f>
        <v>400</v>
      </c>
    </row>
    <row r="445" spans="8:8" ht="13" x14ac:dyDescent="0.15">
      <c r="H445" s="7">
        <f>Metadata!H444+1</f>
        <v>401</v>
      </c>
    </row>
    <row r="446" spans="8:8" ht="13" x14ac:dyDescent="0.15">
      <c r="H446" s="7">
        <f>Metadata!H445+1</f>
        <v>402</v>
      </c>
    </row>
    <row r="447" spans="8:8" ht="13" x14ac:dyDescent="0.15">
      <c r="H447" s="7">
        <f>Metadata!H446+1</f>
        <v>403</v>
      </c>
    </row>
    <row r="448" spans="8:8" ht="13" x14ac:dyDescent="0.15">
      <c r="H448" s="7">
        <f>Metadata!H447+1</f>
        <v>404</v>
      </c>
    </row>
    <row r="449" spans="8:8" ht="13" x14ac:dyDescent="0.15">
      <c r="H449" s="7">
        <f>Metadata!H448+1</f>
        <v>405</v>
      </c>
    </row>
    <row r="450" spans="8:8" ht="13" x14ac:dyDescent="0.15">
      <c r="H450" s="7">
        <f>Metadata!H449+1</f>
        <v>406</v>
      </c>
    </row>
    <row r="451" spans="8:8" ht="13" x14ac:dyDescent="0.15">
      <c r="H451" s="7">
        <f>Metadata!H450+1</f>
        <v>407</v>
      </c>
    </row>
    <row r="452" spans="8:8" ht="13" x14ac:dyDescent="0.15">
      <c r="H452" s="7">
        <f>Metadata!H451+1</f>
        <v>408</v>
      </c>
    </row>
    <row r="453" spans="8:8" ht="13" x14ac:dyDescent="0.15">
      <c r="H453" s="7">
        <f>Metadata!H452+1</f>
        <v>409</v>
      </c>
    </row>
    <row r="454" spans="8:8" ht="13" x14ac:dyDescent="0.15">
      <c r="H454" s="7">
        <f>Metadata!H453+1</f>
        <v>410</v>
      </c>
    </row>
    <row r="455" spans="8:8" ht="13" x14ac:dyDescent="0.15">
      <c r="H455" s="7">
        <f>Metadata!H454+1</f>
        <v>411</v>
      </c>
    </row>
    <row r="456" spans="8:8" ht="13" x14ac:dyDescent="0.15">
      <c r="H456" s="7">
        <f>Metadata!H455+1</f>
        <v>412</v>
      </c>
    </row>
    <row r="457" spans="8:8" ht="13" x14ac:dyDescent="0.15">
      <c r="H457" s="7">
        <f>Metadata!H456+1</f>
        <v>413</v>
      </c>
    </row>
    <row r="458" spans="8:8" ht="13" x14ac:dyDescent="0.15">
      <c r="H458" s="7">
        <f>Metadata!H457+1</f>
        <v>414</v>
      </c>
    </row>
    <row r="459" spans="8:8" ht="13" x14ac:dyDescent="0.15">
      <c r="H459" s="7">
        <f>Metadata!H458+1</f>
        <v>415</v>
      </c>
    </row>
    <row r="460" spans="8:8" ht="13" x14ac:dyDescent="0.15">
      <c r="H460" s="7">
        <f>Metadata!H459+1</f>
        <v>416</v>
      </c>
    </row>
    <row r="461" spans="8:8" ht="13" x14ac:dyDescent="0.15">
      <c r="H461" s="7">
        <f>Metadata!H460+1</f>
        <v>417</v>
      </c>
    </row>
    <row r="462" spans="8:8" ht="13" x14ac:dyDescent="0.15">
      <c r="H462" s="7">
        <f>Metadata!H461+1</f>
        <v>418</v>
      </c>
    </row>
    <row r="463" spans="8:8" ht="13" x14ac:dyDescent="0.15">
      <c r="H463" s="7">
        <f>Metadata!H462+1</f>
        <v>419</v>
      </c>
    </row>
    <row r="464" spans="8:8" ht="13" x14ac:dyDescent="0.15">
      <c r="H464" s="7">
        <f>Metadata!H463+1</f>
        <v>420</v>
      </c>
    </row>
    <row r="465" spans="8:8" ht="13" x14ac:dyDescent="0.15">
      <c r="H465" s="7">
        <f>Metadata!H464+1</f>
        <v>421</v>
      </c>
    </row>
    <row r="466" spans="8:8" ht="13" x14ac:dyDescent="0.15">
      <c r="H466" s="7">
        <f>Metadata!H465+1</f>
        <v>422</v>
      </c>
    </row>
    <row r="467" spans="8:8" ht="13" x14ac:dyDescent="0.15">
      <c r="H467" s="7">
        <f>Metadata!H466+1</f>
        <v>423</v>
      </c>
    </row>
    <row r="468" spans="8:8" ht="13" x14ac:dyDescent="0.15">
      <c r="H468" s="7">
        <f>Metadata!H467+1</f>
        <v>424</v>
      </c>
    </row>
    <row r="469" spans="8:8" ht="13" x14ac:dyDescent="0.15">
      <c r="H469" s="7">
        <f>Metadata!H468+1</f>
        <v>425</v>
      </c>
    </row>
    <row r="470" spans="8:8" ht="13" x14ac:dyDescent="0.15">
      <c r="H470" s="7">
        <f>Metadata!H469+1</f>
        <v>426</v>
      </c>
    </row>
    <row r="471" spans="8:8" ht="13" x14ac:dyDescent="0.15">
      <c r="H471" s="7">
        <f>Metadata!H470+1</f>
        <v>427</v>
      </c>
    </row>
    <row r="472" spans="8:8" ht="13" x14ac:dyDescent="0.15">
      <c r="H472" s="7">
        <f>Metadata!H471+1</f>
        <v>428</v>
      </c>
    </row>
    <row r="473" spans="8:8" ht="13" x14ac:dyDescent="0.15">
      <c r="H473" s="7">
        <f>Metadata!H472+1</f>
        <v>429</v>
      </c>
    </row>
    <row r="474" spans="8:8" ht="13" x14ac:dyDescent="0.15">
      <c r="H474" s="7">
        <f>Metadata!H473+1</f>
        <v>430</v>
      </c>
    </row>
    <row r="475" spans="8:8" ht="13" x14ac:dyDescent="0.15">
      <c r="H475" s="7">
        <f>Metadata!H474+1</f>
        <v>431</v>
      </c>
    </row>
    <row r="476" spans="8:8" ht="13" x14ac:dyDescent="0.15">
      <c r="H476" s="7">
        <f>Metadata!H475+1</f>
        <v>432</v>
      </c>
    </row>
    <row r="477" spans="8:8" ht="13" x14ac:dyDescent="0.15">
      <c r="H477" s="7">
        <f>Metadata!H476+1</f>
        <v>433</v>
      </c>
    </row>
    <row r="478" spans="8:8" ht="13" x14ac:dyDescent="0.15">
      <c r="H478" s="7">
        <f>Metadata!H477+1</f>
        <v>434</v>
      </c>
    </row>
    <row r="479" spans="8:8" ht="13" x14ac:dyDescent="0.15">
      <c r="H479" s="7">
        <f>Metadata!H478+1</f>
        <v>435</v>
      </c>
    </row>
    <row r="480" spans="8:8" ht="13" x14ac:dyDescent="0.15">
      <c r="H480" s="7">
        <f>Metadata!H479+1</f>
        <v>436</v>
      </c>
    </row>
    <row r="481" spans="8:8" ht="13" x14ac:dyDescent="0.15">
      <c r="H481" s="7">
        <f>Metadata!H480+1</f>
        <v>437</v>
      </c>
    </row>
    <row r="482" spans="8:8" ht="13" x14ac:dyDescent="0.15">
      <c r="H482" s="7">
        <f>Metadata!H481+1</f>
        <v>438</v>
      </c>
    </row>
    <row r="483" spans="8:8" ht="13" x14ac:dyDescent="0.15">
      <c r="H483" s="7">
        <f>Metadata!H482+1</f>
        <v>439</v>
      </c>
    </row>
    <row r="484" spans="8:8" ht="13" x14ac:dyDescent="0.15">
      <c r="H484" s="7">
        <f>Metadata!H483+1</f>
        <v>440</v>
      </c>
    </row>
    <row r="485" spans="8:8" ht="13" x14ac:dyDescent="0.15">
      <c r="H485" s="7">
        <f>Metadata!H484+1</f>
        <v>441</v>
      </c>
    </row>
    <row r="486" spans="8:8" ht="13" x14ac:dyDescent="0.15">
      <c r="H486" s="7">
        <f>Metadata!H485+1</f>
        <v>442</v>
      </c>
    </row>
    <row r="487" spans="8:8" ht="13" x14ac:dyDescent="0.15">
      <c r="H487" s="7">
        <f>Metadata!H486+1</f>
        <v>443</v>
      </c>
    </row>
    <row r="488" spans="8:8" ht="13" x14ac:dyDescent="0.15">
      <c r="H488" s="7">
        <f>Metadata!H487+1</f>
        <v>444</v>
      </c>
    </row>
    <row r="489" spans="8:8" ht="13" x14ac:dyDescent="0.15">
      <c r="H489" s="7">
        <f>Metadata!H488+1</f>
        <v>445</v>
      </c>
    </row>
    <row r="490" spans="8:8" ht="13" x14ac:dyDescent="0.15">
      <c r="H490" s="7">
        <f>Metadata!H489+1</f>
        <v>446</v>
      </c>
    </row>
    <row r="491" spans="8:8" ht="13" x14ac:dyDescent="0.15">
      <c r="H491" s="7">
        <f>Metadata!H490+1</f>
        <v>447</v>
      </c>
    </row>
    <row r="492" spans="8:8" ht="13" x14ac:dyDescent="0.15">
      <c r="H492" s="7">
        <f>Metadata!H491+1</f>
        <v>448</v>
      </c>
    </row>
    <row r="493" spans="8:8" ht="13" x14ac:dyDescent="0.15">
      <c r="H493" s="7">
        <f>Metadata!H492+1</f>
        <v>449</v>
      </c>
    </row>
    <row r="494" spans="8:8" ht="13" x14ac:dyDescent="0.15">
      <c r="H494" s="7">
        <f>Metadata!H493+1</f>
        <v>450</v>
      </c>
    </row>
    <row r="495" spans="8:8" ht="13" x14ac:dyDescent="0.15">
      <c r="H495" s="7">
        <f>Metadata!H494+1</f>
        <v>451</v>
      </c>
    </row>
    <row r="496" spans="8:8" ht="13" x14ac:dyDescent="0.15">
      <c r="H496" s="7">
        <f>Metadata!H495+1</f>
        <v>452</v>
      </c>
    </row>
    <row r="497" spans="8:8" ht="13" x14ac:dyDescent="0.15">
      <c r="H497" s="7">
        <f>Metadata!H496+1</f>
        <v>453</v>
      </c>
    </row>
    <row r="498" spans="8:8" ht="13" x14ac:dyDescent="0.15">
      <c r="H498" s="7">
        <f>Metadata!H497+1</f>
        <v>454</v>
      </c>
    </row>
    <row r="499" spans="8:8" ht="13" x14ac:dyDescent="0.15">
      <c r="H499" s="7">
        <f>Metadata!H498+1</f>
        <v>455</v>
      </c>
    </row>
    <row r="500" spans="8:8" ht="13" x14ac:dyDescent="0.15">
      <c r="H500" s="7">
        <f>Metadata!H499+1</f>
        <v>456</v>
      </c>
    </row>
    <row r="501" spans="8:8" ht="13" x14ac:dyDescent="0.15">
      <c r="H501" s="7">
        <f>Metadata!H500+1</f>
        <v>457</v>
      </c>
    </row>
    <row r="502" spans="8:8" ht="13" x14ac:dyDescent="0.15">
      <c r="H502" s="7">
        <f>Metadata!H501+1</f>
        <v>458</v>
      </c>
    </row>
    <row r="503" spans="8:8" ht="13" x14ac:dyDescent="0.15">
      <c r="H503" s="7">
        <f>Metadata!H502+1</f>
        <v>459</v>
      </c>
    </row>
    <row r="504" spans="8:8" ht="13" x14ac:dyDescent="0.15">
      <c r="H504" s="7">
        <f>Metadata!H503+1</f>
        <v>460</v>
      </c>
    </row>
    <row r="505" spans="8:8" ht="13" x14ac:dyDescent="0.15">
      <c r="H505" s="7">
        <f>Metadata!H504+1</f>
        <v>461</v>
      </c>
    </row>
    <row r="506" spans="8:8" ht="13" x14ac:dyDescent="0.15">
      <c r="H506" s="7">
        <f>Metadata!H505+1</f>
        <v>462</v>
      </c>
    </row>
    <row r="507" spans="8:8" ht="13" x14ac:dyDescent="0.15">
      <c r="H507" s="7">
        <f>Metadata!H506+1</f>
        <v>463</v>
      </c>
    </row>
    <row r="508" spans="8:8" ht="13" x14ac:dyDescent="0.15">
      <c r="H508" s="7">
        <f>Metadata!H507+1</f>
        <v>464</v>
      </c>
    </row>
    <row r="509" spans="8:8" ht="13" x14ac:dyDescent="0.15">
      <c r="H509" s="7">
        <f>Metadata!H508+1</f>
        <v>465</v>
      </c>
    </row>
    <row r="510" spans="8:8" ht="13" x14ac:dyDescent="0.15">
      <c r="H510" s="7">
        <f>Metadata!H509+1</f>
        <v>466</v>
      </c>
    </row>
    <row r="511" spans="8:8" ht="13" x14ac:dyDescent="0.15">
      <c r="H511" s="7">
        <f>Metadata!H510+1</f>
        <v>467</v>
      </c>
    </row>
    <row r="512" spans="8:8" ht="13" x14ac:dyDescent="0.15">
      <c r="H512" s="7">
        <f>Metadata!H511+1</f>
        <v>468</v>
      </c>
    </row>
    <row r="513" spans="8:8" ht="13" x14ac:dyDescent="0.15">
      <c r="H513" s="7">
        <f>Metadata!H512+1</f>
        <v>469</v>
      </c>
    </row>
    <row r="514" spans="8:8" ht="13" x14ac:dyDescent="0.15">
      <c r="H514" s="7">
        <f>Metadata!H513+1</f>
        <v>470</v>
      </c>
    </row>
    <row r="515" spans="8:8" ht="13" x14ac:dyDescent="0.15">
      <c r="H515" s="7">
        <f>Metadata!H514+1</f>
        <v>471</v>
      </c>
    </row>
    <row r="516" spans="8:8" ht="13" x14ac:dyDescent="0.15">
      <c r="H516" s="7">
        <f>Metadata!H515+1</f>
        <v>472</v>
      </c>
    </row>
    <row r="517" spans="8:8" ht="13" x14ac:dyDescent="0.15">
      <c r="H517" s="7">
        <f>Metadata!H516+1</f>
        <v>473</v>
      </c>
    </row>
    <row r="518" spans="8:8" ht="13" x14ac:dyDescent="0.15">
      <c r="H518" s="7">
        <f>Metadata!H517+1</f>
        <v>474</v>
      </c>
    </row>
    <row r="519" spans="8:8" ht="13" x14ac:dyDescent="0.15">
      <c r="H519" s="7">
        <f>Metadata!H518+1</f>
        <v>475</v>
      </c>
    </row>
    <row r="520" spans="8:8" ht="13" x14ac:dyDescent="0.15">
      <c r="H520" s="7">
        <f>Metadata!H519+1</f>
        <v>476</v>
      </c>
    </row>
    <row r="521" spans="8:8" ht="13" x14ac:dyDescent="0.15">
      <c r="H521" s="7">
        <f>Metadata!H520+1</f>
        <v>477</v>
      </c>
    </row>
    <row r="522" spans="8:8" ht="13" x14ac:dyDescent="0.15">
      <c r="H522" s="7">
        <f>Metadata!H521+1</f>
        <v>478</v>
      </c>
    </row>
    <row r="523" spans="8:8" ht="13" x14ac:dyDescent="0.15">
      <c r="H523" s="7">
        <f>Metadata!H522+1</f>
        <v>479</v>
      </c>
    </row>
    <row r="524" spans="8:8" ht="13" x14ac:dyDescent="0.15">
      <c r="H524" s="7">
        <f>Metadata!H523+1</f>
        <v>480</v>
      </c>
    </row>
    <row r="525" spans="8:8" ht="13" x14ac:dyDescent="0.15">
      <c r="H525" s="7">
        <f>Metadata!H524+1</f>
        <v>481</v>
      </c>
    </row>
    <row r="526" spans="8:8" ht="13" x14ac:dyDescent="0.15">
      <c r="H526" s="7">
        <f>Metadata!H525+1</f>
        <v>482</v>
      </c>
    </row>
    <row r="527" spans="8:8" ht="13" x14ac:dyDescent="0.15">
      <c r="H527" s="7">
        <f>Metadata!H526+1</f>
        <v>483</v>
      </c>
    </row>
    <row r="528" spans="8:8" ht="13" x14ac:dyDescent="0.15">
      <c r="H528" s="7">
        <f>Metadata!H527+1</f>
        <v>484</v>
      </c>
    </row>
    <row r="529" spans="8:8" ht="13" x14ac:dyDescent="0.15">
      <c r="H529" s="7">
        <f>Metadata!H528+1</f>
        <v>485</v>
      </c>
    </row>
    <row r="530" spans="8:8" ht="13" x14ac:dyDescent="0.15">
      <c r="H530" s="7">
        <f>Metadata!H529+1</f>
        <v>486</v>
      </c>
    </row>
    <row r="531" spans="8:8" ht="13" x14ac:dyDescent="0.15">
      <c r="H531" s="7">
        <f>Metadata!H530+1</f>
        <v>487</v>
      </c>
    </row>
    <row r="532" spans="8:8" ht="13" x14ac:dyDescent="0.15">
      <c r="H532" s="7">
        <f>Metadata!H531+1</f>
        <v>488</v>
      </c>
    </row>
    <row r="533" spans="8:8" ht="13" x14ac:dyDescent="0.15">
      <c r="H533" s="7">
        <f>Metadata!H532+1</f>
        <v>489</v>
      </c>
    </row>
    <row r="534" spans="8:8" ht="13" x14ac:dyDescent="0.15">
      <c r="H534" s="7">
        <f>Metadata!H533+1</f>
        <v>490</v>
      </c>
    </row>
    <row r="535" spans="8:8" ht="13" x14ac:dyDescent="0.15">
      <c r="H535" s="7">
        <f>Metadata!H534+1</f>
        <v>491</v>
      </c>
    </row>
    <row r="536" spans="8:8" ht="13" x14ac:dyDescent="0.15">
      <c r="H536" s="7">
        <f>Metadata!H535+1</f>
        <v>492</v>
      </c>
    </row>
    <row r="537" spans="8:8" ht="13" x14ac:dyDescent="0.15">
      <c r="H537" s="7">
        <f>Metadata!H536+1</f>
        <v>493</v>
      </c>
    </row>
    <row r="538" spans="8:8" ht="13" x14ac:dyDescent="0.15">
      <c r="H538" s="7">
        <f>Metadata!H537+1</f>
        <v>494</v>
      </c>
    </row>
    <row r="539" spans="8:8" ht="13" x14ac:dyDescent="0.15">
      <c r="H539" s="7">
        <f>Metadata!H538+1</f>
        <v>495</v>
      </c>
    </row>
    <row r="540" spans="8:8" ht="13" x14ac:dyDescent="0.15">
      <c r="H540" s="7">
        <f>Metadata!H539+1</f>
        <v>496</v>
      </c>
    </row>
    <row r="541" spans="8:8" ht="13" x14ac:dyDescent="0.15">
      <c r="H541" s="7">
        <f>Metadata!H540+1</f>
        <v>497</v>
      </c>
    </row>
    <row r="542" spans="8:8" ht="13" x14ac:dyDescent="0.15">
      <c r="H542" s="7">
        <f>Metadata!H541+1</f>
        <v>498</v>
      </c>
    </row>
    <row r="543" spans="8:8" ht="13" x14ac:dyDescent="0.15">
      <c r="H543" s="7">
        <f>Metadata!H542+1</f>
        <v>499</v>
      </c>
    </row>
    <row r="544" spans="8:8" ht="13" x14ac:dyDescent="0.15">
      <c r="H544" s="7">
        <f>Metadata!H543+1</f>
        <v>500</v>
      </c>
    </row>
    <row r="545" spans="8:8" ht="13" x14ac:dyDescent="0.15">
      <c r="H545" s="7">
        <f>Metadata!H544+1</f>
        <v>501</v>
      </c>
    </row>
    <row r="546" spans="8:8" ht="13" x14ac:dyDescent="0.15">
      <c r="H546" s="7">
        <f>Metadata!H545+1</f>
        <v>502</v>
      </c>
    </row>
    <row r="547" spans="8:8" ht="13" x14ac:dyDescent="0.15">
      <c r="H547" s="7">
        <f>Metadata!H546+1</f>
        <v>503</v>
      </c>
    </row>
    <row r="548" spans="8:8" ht="13" x14ac:dyDescent="0.15">
      <c r="H548" s="7">
        <f>Metadata!H547+1</f>
        <v>504</v>
      </c>
    </row>
    <row r="549" spans="8:8" ht="13" x14ac:dyDescent="0.15">
      <c r="H549" s="7">
        <f>Metadata!H548+1</f>
        <v>505</v>
      </c>
    </row>
    <row r="550" spans="8:8" ht="13" x14ac:dyDescent="0.15">
      <c r="H550" s="7">
        <f>Metadata!H549+1</f>
        <v>506</v>
      </c>
    </row>
    <row r="551" spans="8:8" ht="13" x14ac:dyDescent="0.15">
      <c r="H551" s="7">
        <f>Metadata!H550+1</f>
        <v>507</v>
      </c>
    </row>
    <row r="552" spans="8:8" ht="13" x14ac:dyDescent="0.15">
      <c r="H552" s="7">
        <f>Metadata!H551+1</f>
        <v>508</v>
      </c>
    </row>
    <row r="553" spans="8:8" ht="13" x14ac:dyDescent="0.15">
      <c r="H553" s="7">
        <f>Metadata!H552+1</f>
        <v>509</v>
      </c>
    </row>
    <row r="554" spans="8:8" ht="13" x14ac:dyDescent="0.15">
      <c r="H554" s="7">
        <f>Metadata!H553+1</f>
        <v>510</v>
      </c>
    </row>
    <row r="555" spans="8:8" ht="13" x14ac:dyDescent="0.15">
      <c r="H555" s="7">
        <f>Metadata!H554+1</f>
        <v>511</v>
      </c>
    </row>
    <row r="556" spans="8:8" ht="13" x14ac:dyDescent="0.15">
      <c r="H556" s="7">
        <f>Metadata!H555+1</f>
        <v>512</v>
      </c>
    </row>
    <row r="557" spans="8:8" ht="13" x14ac:dyDescent="0.15">
      <c r="H557" s="7">
        <f>Metadata!H556+1</f>
        <v>513</v>
      </c>
    </row>
    <row r="558" spans="8:8" ht="13" x14ac:dyDescent="0.15">
      <c r="H558" s="7">
        <f>Metadata!H557+1</f>
        <v>514</v>
      </c>
    </row>
    <row r="559" spans="8:8" ht="13" x14ac:dyDescent="0.15">
      <c r="H559" s="7">
        <f>Metadata!H558+1</f>
        <v>515</v>
      </c>
    </row>
    <row r="560" spans="8:8" ht="13" x14ac:dyDescent="0.15">
      <c r="H560" s="7">
        <f>Metadata!H559+1</f>
        <v>516</v>
      </c>
    </row>
    <row r="561" spans="8:8" ht="13" x14ac:dyDescent="0.15">
      <c r="H561" s="7">
        <f>Metadata!H560+1</f>
        <v>517</v>
      </c>
    </row>
    <row r="562" spans="8:8" ht="13" x14ac:dyDescent="0.15">
      <c r="H562" s="7">
        <f>Metadata!H561+1</f>
        <v>518</v>
      </c>
    </row>
    <row r="563" spans="8:8" ht="13" x14ac:dyDescent="0.15">
      <c r="H563" s="7">
        <f>Metadata!H562+1</f>
        <v>519</v>
      </c>
    </row>
    <row r="564" spans="8:8" ht="13" x14ac:dyDescent="0.15">
      <c r="H564" s="7">
        <f>Metadata!H563+1</f>
        <v>520</v>
      </c>
    </row>
    <row r="565" spans="8:8" ht="13" x14ac:dyDescent="0.15">
      <c r="H565" s="7">
        <f>Metadata!H564+1</f>
        <v>521</v>
      </c>
    </row>
    <row r="566" spans="8:8" ht="13" x14ac:dyDescent="0.15">
      <c r="H566" s="7">
        <f>Metadata!H565+1</f>
        <v>522</v>
      </c>
    </row>
    <row r="567" spans="8:8" ht="13" x14ac:dyDescent="0.15">
      <c r="H567" s="7">
        <f>Metadata!H566+1</f>
        <v>523</v>
      </c>
    </row>
    <row r="568" spans="8:8" ht="13" x14ac:dyDescent="0.15">
      <c r="H568" s="7">
        <f>Metadata!H567+1</f>
        <v>524</v>
      </c>
    </row>
    <row r="569" spans="8:8" ht="13" x14ac:dyDescent="0.15">
      <c r="H569" s="7">
        <f>Metadata!H568+1</f>
        <v>525</v>
      </c>
    </row>
    <row r="570" spans="8:8" ht="13" x14ac:dyDescent="0.15">
      <c r="H570" s="7">
        <f>Metadata!H569+1</f>
        <v>526</v>
      </c>
    </row>
    <row r="571" spans="8:8" ht="13" x14ac:dyDescent="0.15">
      <c r="H571" s="7">
        <f>Metadata!H570+1</f>
        <v>527</v>
      </c>
    </row>
    <row r="572" spans="8:8" ht="13" x14ac:dyDescent="0.15">
      <c r="H572" s="7">
        <f>Metadata!H571+1</f>
        <v>528</v>
      </c>
    </row>
    <row r="573" spans="8:8" ht="13" x14ac:dyDescent="0.15">
      <c r="H573" s="7">
        <f>Metadata!H572+1</f>
        <v>529</v>
      </c>
    </row>
    <row r="574" spans="8:8" ht="13" x14ac:dyDescent="0.15">
      <c r="H574" s="7">
        <f>Metadata!H573+1</f>
        <v>530</v>
      </c>
    </row>
    <row r="575" spans="8:8" ht="13" x14ac:dyDescent="0.15">
      <c r="H575" s="7">
        <f>Metadata!H574+1</f>
        <v>531</v>
      </c>
    </row>
    <row r="576" spans="8:8" ht="13" x14ac:dyDescent="0.15">
      <c r="H576" s="7">
        <f>Metadata!H575+1</f>
        <v>532</v>
      </c>
    </row>
    <row r="577" spans="8:8" ht="13" x14ac:dyDescent="0.15">
      <c r="H577" s="7">
        <f>Metadata!H576+1</f>
        <v>533</v>
      </c>
    </row>
    <row r="578" spans="8:8" ht="13" x14ac:dyDescent="0.15">
      <c r="H578" s="7">
        <f>Metadata!H577+1</f>
        <v>534</v>
      </c>
    </row>
    <row r="579" spans="8:8" ht="13" x14ac:dyDescent="0.15">
      <c r="H579" s="7">
        <f>Metadata!H578+1</f>
        <v>535</v>
      </c>
    </row>
    <row r="580" spans="8:8" ht="13" x14ac:dyDescent="0.15">
      <c r="H580" s="7">
        <f>Metadata!H579+1</f>
        <v>536</v>
      </c>
    </row>
    <row r="581" spans="8:8" ht="13" x14ac:dyDescent="0.15">
      <c r="H581" s="7">
        <f>Metadata!H580+1</f>
        <v>537</v>
      </c>
    </row>
    <row r="582" spans="8:8" ht="13" x14ac:dyDescent="0.15">
      <c r="H582" s="7">
        <f>Metadata!H581+1</f>
        <v>538</v>
      </c>
    </row>
    <row r="583" spans="8:8" ht="13" x14ac:dyDescent="0.15">
      <c r="H583" s="7">
        <f>Metadata!H582+1</f>
        <v>539</v>
      </c>
    </row>
    <row r="584" spans="8:8" ht="13" x14ac:dyDescent="0.15">
      <c r="H584" s="7">
        <f>Metadata!H583+1</f>
        <v>540</v>
      </c>
    </row>
    <row r="585" spans="8:8" ht="13" x14ac:dyDescent="0.15">
      <c r="H585" s="7">
        <f>Metadata!H584+1</f>
        <v>541</v>
      </c>
    </row>
    <row r="586" spans="8:8" ht="13" x14ac:dyDescent="0.15">
      <c r="H586" s="7">
        <f>Metadata!H585+1</f>
        <v>542</v>
      </c>
    </row>
    <row r="587" spans="8:8" ht="13" x14ac:dyDescent="0.15">
      <c r="H587" s="7">
        <f>Metadata!H586+1</f>
        <v>543</v>
      </c>
    </row>
    <row r="588" spans="8:8" ht="13" x14ac:dyDescent="0.15">
      <c r="H588" s="7">
        <f>Metadata!H587+1</f>
        <v>544</v>
      </c>
    </row>
    <row r="589" spans="8:8" ht="13" x14ac:dyDescent="0.15">
      <c r="H589" s="7">
        <f>Metadata!H588+1</f>
        <v>545</v>
      </c>
    </row>
    <row r="590" spans="8:8" ht="13" x14ac:dyDescent="0.15">
      <c r="H590" s="7">
        <f>Metadata!H589+1</f>
        <v>546</v>
      </c>
    </row>
    <row r="591" spans="8:8" ht="13" x14ac:dyDescent="0.15">
      <c r="H591" s="7">
        <f>Metadata!H590+1</f>
        <v>547</v>
      </c>
    </row>
    <row r="592" spans="8:8" ht="13" x14ac:dyDescent="0.15">
      <c r="H592" s="7">
        <f>Metadata!H591+1</f>
        <v>548</v>
      </c>
    </row>
    <row r="593" spans="8:8" ht="13" x14ac:dyDescent="0.15">
      <c r="H593" s="7">
        <f>Metadata!H592+1</f>
        <v>549</v>
      </c>
    </row>
    <row r="594" spans="8:8" ht="13" x14ac:dyDescent="0.15">
      <c r="H594" s="7">
        <f>Metadata!H593+1</f>
        <v>550</v>
      </c>
    </row>
    <row r="595" spans="8:8" ht="13" x14ac:dyDescent="0.15">
      <c r="H595" s="7">
        <f>Metadata!H594+1</f>
        <v>551</v>
      </c>
    </row>
    <row r="596" spans="8:8" ht="13" x14ac:dyDescent="0.15">
      <c r="H596" s="7">
        <f>Metadata!H595+1</f>
        <v>552</v>
      </c>
    </row>
    <row r="597" spans="8:8" ht="13" x14ac:dyDescent="0.15">
      <c r="H597" s="7">
        <f>Metadata!H596+1</f>
        <v>553</v>
      </c>
    </row>
    <row r="598" spans="8:8" ht="13" x14ac:dyDescent="0.15">
      <c r="H598" s="7">
        <f>Metadata!H597+1</f>
        <v>554</v>
      </c>
    </row>
    <row r="599" spans="8:8" ht="13" x14ac:dyDescent="0.15">
      <c r="H599" s="7">
        <f>Metadata!H598+1</f>
        <v>555</v>
      </c>
    </row>
    <row r="600" spans="8:8" ht="13" x14ac:dyDescent="0.15">
      <c r="H600" s="7">
        <f>Metadata!H599+1</f>
        <v>556</v>
      </c>
    </row>
    <row r="601" spans="8:8" ht="13" x14ac:dyDescent="0.15">
      <c r="H601" s="7">
        <f>Metadata!H600+1</f>
        <v>557</v>
      </c>
    </row>
    <row r="602" spans="8:8" ht="13" x14ac:dyDescent="0.15">
      <c r="H602" s="7">
        <f>Metadata!H601+1</f>
        <v>558</v>
      </c>
    </row>
    <row r="603" spans="8:8" ht="13" x14ac:dyDescent="0.15">
      <c r="H603" s="7">
        <f>Metadata!H602+1</f>
        <v>559</v>
      </c>
    </row>
    <row r="604" spans="8:8" ht="13" x14ac:dyDescent="0.15">
      <c r="H604" s="7">
        <f>Metadata!H603+1</f>
        <v>560</v>
      </c>
    </row>
    <row r="605" spans="8:8" ht="13" x14ac:dyDescent="0.15">
      <c r="H605" s="7">
        <f>Metadata!H604+1</f>
        <v>561</v>
      </c>
    </row>
    <row r="606" spans="8:8" ht="13" x14ac:dyDescent="0.15">
      <c r="H606" s="7">
        <f>Metadata!H605+1</f>
        <v>562</v>
      </c>
    </row>
    <row r="607" spans="8:8" ht="13" x14ac:dyDescent="0.15">
      <c r="H607" s="7">
        <f>Metadata!H606+1</f>
        <v>563</v>
      </c>
    </row>
    <row r="608" spans="8:8" ht="13" x14ac:dyDescent="0.15">
      <c r="H608" s="7">
        <f>Metadata!H607+1</f>
        <v>564</v>
      </c>
    </row>
    <row r="609" spans="8:8" ht="13" x14ac:dyDescent="0.15">
      <c r="H609" s="7">
        <f>Metadata!H608+1</f>
        <v>565</v>
      </c>
    </row>
    <row r="610" spans="8:8" ht="13" x14ac:dyDescent="0.15">
      <c r="H610" s="7">
        <f>Metadata!H609+1</f>
        <v>566</v>
      </c>
    </row>
    <row r="611" spans="8:8" ht="13" x14ac:dyDescent="0.15">
      <c r="H611" s="7">
        <f>Metadata!H610+1</f>
        <v>567</v>
      </c>
    </row>
    <row r="612" spans="8:8" ht="13" x14ac:dyDescent="0.15">
      <c r="H612" s="7">
        <f>Metadata!H611+1</f>
        <v>568</v>
      </c>
    </row>
    <row r="613" spans="8:8" ht="13" x14ac:dyDescent="0.15">
      <c r="H613" s="7">
        <f>Metadata!H612+1</f>
        <v>569</v>
      </c>
    </row>
    <row r="614" spans="8:8" ht="13" x14ac:dyDescent="0.15">
      <c r="H614" s="7">
        <f>Metadata!H613+1</f>
        <v>570</v>
      </c>
    </row>
    <row r="615" spans="8:8" ht="13" x14ac:dyDescent="0.15">
      <c r="H615" s="7">
        <f>Metadata!H614+1</f>
        <v>571</v>
      </c>
    </row>
    <row r="616" spans="8:8" ht="13" x14ac:dyDescent="0.15">
      <c r="H616" s="7">
        <f>Metadata!H615+1</f>
        <v>572</v>
      </c>
    </row>
    <row r="617" spans="8:8" ht="13" x14ac:dyDescent="0.15">
      <c r="H617" s="7">
        <f>Metadata!H616+1</f>
        <v>573</v>
      </c>
    </row>
    <row r="618" spans="8:8" ht="13" x14ac:dyDescent="0.15">
      <c r="H618" s="7">
        <f>Metadata!H617+1</f>
        <v>574</v>
      </c>
    </row>
    <row r="619" spans="8:8" ht="13" x14ac:dyDescent="0.15">
      <c r="H619" s="7">
        <f>Metadata!H618+1</f>
        <v>575</v>
      </c>
    </row>
    <row r="620" spans="8:8" ht="13" x14ac:dyDescent="0.15">
      <c r="H620" s="7">
        <f>Metadata!H619+1</f>
        <v>576</v>
      </c>
    </row>
    <row r="621" spans="8:8" ht="13" x14ac:dyDescent="0.15">
      <c r="H621" s="7">
        <f>Metadata!H620+1</f>
        <v>577</v>
      </c>
    </row>
    <row r="622" spans="8:8" ht="13" x14ac:dyDescent="0.15">
      <c r="H622" s="7">
        <f>Metadata!H621+1</f>
        <v>578</v>
      </c>
    </row>
    <row r="623" spans="8:8" ht="13" x14ac:dyDescent="0.15">
      <c r="H623" s="7">
        <f>Metadata!H622+1</f>
        <v>579</v>
      </c>
    </row>
    <row r="624" spans="8:8" ht="13" x14ac:dyDescent="0.15">
      <c r="H624" s="7">
        <f>Metadata!H623+1</f>
        <v>580</v>
      </c>
    </row>
    <row r="625" spans="8:8" ht="13" x14ac:dyDescent="0.15">
      <c r="H625" s="7">
        <f>Metadata!H624+1</f>
        <v>581</v>
      </c>
    </row>
    <row r="626" spans="8:8" ht="13" x14ac:dyDescent="0.15">
      <c r="H626" s="7">
        <f>Metadata!H625+1</f>
        <v>582</v>
      </c>
    </row>
    <row r="627" spans="8:8" ht="13" x14ac:dyDescent="0.15">
      <c r="H627" s="7">
        <f>Metadata!H626+1</f>
        <v>583</v>
      </c>
    </row>
    <row r="628" spans="8:8" ht="13" x14ac:dyDescent="0.15">
      <c r="H628" s="7">
        <f>Metadata!H627+1</f>
        <v>584</v>
      </c>
    </row>
    <row r="629" spans="8:8" ht="13" x14ac:dyDescent="0.15">
      <c r="H629" s="7">
        <f>Metadata!H628+1</f>
        <v>585</v>
      </c>
    </row>
    <row r="630" spans="8:8" ht="13" x14ac:dyDescent="0.15">
      <c r="H630" s="7">
        <f>Metadata!H629+1</f>
        <v>586</v>
      </c>
    </row>
    <row r="631" spans="8:8" ht="13" x14ac:dyDescent="0.15">
      <c r="H631" s="7">
        <f>Metadata!H630+1</f>
        <v>587</v>
      </c>
    </row>
    <row r="632" spans="8:8" ht="13" x14ac:dyDescent="0.15">
      <c r="H632" s="7">
        <f>Metadata!H631+1</f>
        <v>588</v>
      </c>
    </row>
    <row r="633" spans="8:8" ht="13" x14ac:dyDescent="0.15">
      <c r="H633" s="7">
        <f>Metadata!H632+1</f>
        <v>589</v>
      </c>
    </row>
    <row r="634" spans="8:8" ht="13" x14ac:dyDescent="0.15">
      <c r="H634" s="7">
        <f>Metadata!H633+1</f>
        <v>590</v>
      </c>
    </row>
    <row r="635" spans="8:8" ht="13" x14ac:dyDescent="0.15">
      <c r="H635" s="7">
        <f>Metadata!H634+1</f>
        <v>591</v>
      </c>
    </row>
    <row r="636" spans="8:8" ht="13" x14ac:dyDescent="0.15">
      <c r="H636" s="7">
        <f>Metadata!H635+1</f>
        <v>592</v>
      </c>
    </row>
    <row r="637" spans="8:8" ht="13" x14ac:dyDescent="0.15">
      <c r="H637" s="7">
        <f>Metadata!H636+1</f>
        <v>593</v>
      </c>
    </row>
    <row r="638" spans="8:8" ht="13" x14ac:dyDescent="0.15">
      <c r="H638" s="7">
        <f>Metadata!H637+1</f>
        <v>594</v>
      </c>
    </row>
    <row r="639" spans="8:8" ht="13" x14ac:dyDescent="0.15">
      <c r="H639" s="7">
        <f>Metadata!H638+1</f>
        <v>595</v>
      </c>
    </row>
    <row r="640" spans="8:8" ht="13" x14ac:dyDescent="0.15">
      <c r="H640" s="7">
        <f>Metadata!H639+1</f>
        <v>596</v>
      </c>
    </row>
    <row r="641" spans="8:8" ht="13" x14ac:dyDescent="0.15">
      <c r="H641" s="7">
        <f>Metadata!H640+1</f>
        <v>597</v>
      </c>
    </row>
    <row r="642" spans="8:8" ht="13" x14ac:dyDescent="0.15">
      <c r="H642" s="7">
        <f>Metadata!H641+1</f>
        <v>598</v>
      </c>
    </row>
    <row r="643" spans="8:8" ht="13" x14ac:dyDescent="0.15">
      <c r="H643" s="7">
        <f>Metadata!H642+1</f>
        <v>599</v>
      </c>
    </row>
    <row r="644" spans="8:8" ht="13" x14ac:dyDescent="0.15">
      <c r="H644" s="7">
        <f>Metadata!H643+1</f>
        <v>600</v>
      </c>
    </row>
    <row r="645" spans="8:8" ht="13" x14ac:dyDescent="0.15">
      <c r="H645" s="7">
        <f>Metadata!H644+1</f>
        <v>601</v>
      </c>
    </row>
    <row r="646" spans="8:8" ht="13" x14ac:dyDescent="0.15">
      <c r="H646" s="7">
        <f>Metadata!H645+1</f>
        <v>602</v>
      </c>
    </row>
    <row r="647" spans="8:8" ht="13" x14ac:dyDescent="0.15">
      <c r="H647" s="7">
        <f>Metadata!H646+1</f>
        <v>603</v>
      </c>
    </row>
    <row r="648" spans="8:8" ht="13" x14ac:dyDescent="0.15">
      <c r="H648" s="7">
        <f>Metadata!H647+1</f>
        <v>604</v>
      </c>
    </row>
    <row r="649" spans="8:8" ht="13" x14ac:dyDescent="0.15">
      <c r="H649" s="7">
        <f>Metadata!H648+1</f>
        <v>605</v>
      </c>
    </row>
    <row r="650" spans="8:8" ht="13" x14ac:dyDescent="0.15">
      <c r="H650" s="7">
        <f>Metadata!H649+1</f>
        <v>606</v>
      </c>
    </row>
    <row r="651" spans="8:8" ht="13" x14ac:dyDescent="0.15">
      <c r="H651" s="7">
        <f>Metadata!H650+1</f>
        <v>607</v>
      </c>
    </row>
    <row r="652" spans="8:8" ht="13" x14ac:dyDescent="0.15">
      <c r="H652" s="7">
        <f>Metadata!H651+1</f>
        <v>608</v>
      </c>
    </row>
    <row r="653" spans="8:8" ht="13" x14ac:dyDescent="0.15">
      <c r="H653" s="7">
        <f>Metadata!H652+1</f>
        <v>609</v>
      </c>
    </row>
    <row r="654" spans="8:8" ht="13" x14ac:dyDescent="0.15">
      <c r="H654" s="7">
        <f>Metadata!H653+1</f>
        <v>610</v>
      </c>
    </row>
    <row r="655" spans="8:8" ht="13" x14ac:dyDescent="0.15">
      <c r="H655" s="7">
        <f>Metadata!H654+1</f>
        <v>611</v>
      </c>
    </row>
    <row r="656" spans="8:8" ht="13" x14ac:dyDescent="0.15">
      <c r="H656" s="7">
        <f>Metadata!H655+1</f>
        <v>612</v>
      </c>
    </row>
    <row r="657" spans="8:8" ht="13" x14ac:dyDescent="0.15">
      <c r="H657" s="7">
        <f>Metadata!H656+1</f>
        <v>613</v>
      </c>
    </row>
    <row r="658" spans="8:8" ht="13" x14ac:dyDescent="0.15">
      <c r="H658" s="7">
        <f>Metadata!H657+1</f>
        <v>614</v>
      </c>
    </row>
    <row r="659" spans="8:8" ht="13" x14ac:dyDescent="0.15">
      <c r="H659" s="7">
        <f>Metadata!H658+1</f>
        <v>615</v>
      </c>
    </row>
    <row r="660" spans="8:8" ht="13" x14ac:dyDescent="0.15">
      <c r="H660" s="7">
        <f>Metadata!H659+1</f>
        <v>616</v>
      </c>
    </row>
    <row r="661" spans="8:8" ht="13" x14ac:dyDescent="0.15">
      <c r="H661" s="7">
        <f>Metadata!H660+1</f>
        <v>617</v>
      </c>
    </row>
    <row r="662" spans="8:8" ht="13" x14ac:dyDescent="0.15">
      <c r="H662" s="7">
        <f>Metadata!H661+1</f>
        <v>618</v>
      </c>
    </row>
    <row r="663" spans="8:8" ht="13" x14ac:dyDescent="0.15">
      <c r="H663" s="7">
        <f>Metadata!H662+1</f>
        <v>619</v>
      </c>
    </row>
    <row r="664" spans="8:8" ht="13" x14ac:dyDescent="0.15">
      <c r="H664" s="7">
        <f>Metadata!H663+1</f>
        <v>620</v>
      </c>
    </row>
    <row r="665" spans="8:8" ht="13" x14ac:dyDescent="0.15">
      <c r="H665" s="7">
        <f>Metadata!H664+1</f>
        <v>621</v>
      </c>
    </row>
    <row r="666" spans="8:8" ht="13" x14ac:dyDescent="0.15">
      <c r="H666" s="7">
        <f>Metadata!H665+1</f>
        <v>622</v>
      </c>
    </row>
    <row r="667" spans="8:8" ht="13" x14ac:dyDescent="0.15">
      <c r="H667" s="7">
        <f>Metadata!H666+1</f>
        <v>623</v>
      </c>
    </row>
    <row r="668" spans="8:8" ht="13" x14ac:dyDescent="0.15">
      <c r="H668" s="7">
        <f>Metadata!H667+1</f>
        <v>624</v>
      </c>
    </row>
    <row r="669" spans="8:8" ht="13" x14ac:dyDescent="0.15">
      <c r="H669" s="7">
        <f>Metadata!H668+1</f>
        <v>625</v>
      </c>
    </row>
    <row r="670" spans="8:8" ht="13" x14ac:dyDescent="0.15">
      <c r="H670" s="7">
        <f>Metadata!H669+1</f>
        <v>626</v>
      </c>
    </row>
    <row r="671" spans="8:8" ht="13" x14ac:dyDescent="0.15">
      <c r="H671" s="7">
        <f>Metadata!H670+1</f>
        <v>627</v>
      </c>
    </row>
    <row r="672" spans="8:8" ht="13" x14ac:dyDescent="0.15">
      <c r="H672" s="7">
        <f>Metadata!H671+1</f>
        <v>628</v>
      </c>
    </row>
    <row r="673" spans="8:8" ht="13" x14ac:dyDescent="0.15">
      <c r="H673" s="7">
        <f>Metadata!H672+1</f>
        <v>629</v>
      </c>
    </row>
    <row r="674" spans="8:8" ht="13" x14ac:dyDescent="0.15">
      <c r="H674" s="7">
        <f>Metadata!H673+1</f>
        <v>630</v>
      </c>
    </row>
    <row r="675" spans="8:8" ht="13" x14ac:dyDescent="0.15">
      <c r="H675" s="7">
        <f>Metadata!H674+1</f>
        <v>631</v>
      </c>
    </row>
    <row r="676" spans="8:8" ht="13" x14ac:dyDescent="0.15">
      <c r="H676" s="7">
        <f>Metadata!H675+1</f>
        <v>632</v>
      </c>
    </row>
    <row r="677" spans="8:8" ht="13" x14ac:dyDescent="0.15">
      <c r="H677" s="7">
        <f>Metadata!H676+1</f>
        <v>633</v>
      </c>
    </row>
    <row r="678" spans="8:8" ht="13" x14ac:dyDescent="0.15">
      <c r="H678" s="7">
        <f>Metadata!H677+1</f>
        <v>634</v>
      </c>
    </row>
    <row r="679" spans="8:8" ht="13" x14ac:dyDescent="0.15">
      <c r="H679" s="7">
        <f>Metadata!H678+1</f>
        <v>635</v>
      </c>
    </row>
    <row r="680" spans="8:8" ht="13" x14ac:dyDescent="0.15">
      <c r="H680" s="7">
        <f>Metadata!H679+1</f>
        <v>636</v>
      </c>
    </row>
    <row r="681" spans="8:8" ht="13" x14ac:dyDescent="0.15">
      <c r="H681" s="7">
        <f>Metadata!H680+1</f>
        <v>637</v>
      </c>
    </row>
    <row r="682" spans="8:8" ht="13" x14ac:dyDescent="0.15">
      <c r="H682" s="7">
        <f>Metadata!H681+1</f>
        <v>638</v>
      </c>
    </row>
    <row r="683" spans="8:8" ht="13" x14ac:dyDescent="0.15">
      <c r="H683" s="7">
        <f>Metadata!H682+1</f>
        <v>639</v>
      </c>
    </row>
    <row r="684" spans="8:8" ht="13" x14ac:dyDescent="0.15">
      <c r="H684" s="7">
        <f>Metadata!H683+1</f>
        <v>640</v>
      </c>
    </row>
    <row r="685" spans="8:8" ht="13" x14ac:dyDescent="0.15">
      <c r="H685" s="7">
        <f>Metadata!H684+1</f>
        <v>641</v>
      </c>
    </row>
    <row r="686" spans="8:8" ht="13" x14ac:dyDescent="0.15">
      <c r="H686" s="7">
        <f>Metadata!H685+1</f>
        <v>642</v>
      </c>
    </row>
    <row r="687" spans="8:8" ht="13" x14ac:dyDescent="0.15">
      <c r="H687" s="7">
        <f>Metadata!H686+1</f>
        <v>643</v>
      </c>
    </row>
    <row r="688" spans="8:8" ht="13" x14ac:dyDescent="0.15">
      <c r="H688" s="7">
        <f>Metadata!H687+1</f>
        <v>644</v>
      </c>
    </row>
    <row r="689" spans="8:8" ht="13" x14ac:dyDescent="0.15">
      <c r="H689" s="7">
        <f>Metadata!H688+1</f>
        <v>645</v>
      </c>
    </row>
    <row r="690" spans="8:8" ht="13" x14ac:dyDescent="0.15">
      <c r="H690" s="7">
        <f>Metadata!H689+1</f>
        <v>646</v>
      </c>
    </row>
    <row r="691" spans="8:8" ht="13" x14ac:dyDescent="0.15">
      <c r="H691" s="7">
        <f>Metadata!H690+1</f>
        <v>647</v>
      </c>
    </row>
    <row r="692" spans="8:8" ht="13" x14ac:dyDescent="0.15">
      <c r="H692" s="7">
        <f>Metadata!H691+1</f>
        <v>648</v>
      </c>
    </row>
    <row r="693" spans="8:8" ht="13" x14ac:dyDescent="0.15">
      <c r="H693" s="7">
        <f>Metadata!H692+1</f>
        <v>649</v>
      </c>
    </row>
    <row r="694" spans="8:8" ht="13" x14ac:dyDescent="0.15">
      <c r="H694" s="7">
        <f>Metadata!H693+1</f>
        <v>650</v>
      </c>
    </row>
    <row r="695" spans="8:8" ht="13" x14ac:dyDescent="0.15">
      <c r="H695" s="7">
        <f>Metadata!H694+1</f>
        <v>651</v>
      </c>
    </row>
    <row r="696" spans="8:8" ht="13" x14ac:dyDescent="0.15">
      <c r="H696" s="7">
        <f>Metadata!H695+1</f>
        <v>652</v>
      </c>
    </row>
    <row r="697" spans="8:8" ht="13" x14ac:dyDescent="0.15">
      <c r="H697" s="7">
        <f>Metadata!H696+1</f>
        <v>653</v>
      </c>
    </row>
    <row r="698" spans="8:8" ht="13" x14ac:dyDescent="0.15">
      <c r="H698" s="7">
        <f>Metadata!H697+1</f>
        <v>654</v>
      </c>
    </row>
    <row r="699" spans="8:8" ht="13" x14ac:dyDescent="0.15">
      <c r="H699" s="7">
        <f>Metadata!H698+1</f>
        <v>655</v>
      </c>
    </row>
    <row r="700" spans="8:8" ht="13" x14ac:dyDescent="0.15">
      <c r="H700" s="7">
        <f>Metadata!H699+1</f>
        <v>656</v>
      </c>
    </row>
    <row r="701" spans="8:8" ht="13" x14ac:dyDescent="0.15">
      <c r="H701" s="7">
        <f>Metadata!H700+1</f>
        <v>657</v>
      </c>
    </row>
    <row r="702" spans="8:8" ht="13" x14ac:dyDescent="0.15">
      <c r="H702" s="7">
        <f>Metadata!H701+1</f>
        <v>658</v>
      </c>
    </row>
    <row r="703" spans="8:8" ht="13" x14ac:dyDescent="0.15">
      <c r="H703" s="7">
        <f>Metadata!H702+1</f>
        <v>659</v>
      </c>
    </row>
    <row r="704" spans="8:8" ht="13" x14ac:dyDescent="0.15">
      <c r="H704" s="7">
        <f>Metadata!H703+1</f>
        <v>660</v>
      </c>
    </row>
    <row r="705" spans="8:8" ht="13" x14ac:dyDescent="0.15">
      <c r="H705" s="7">
        <f>Metadata!H704+1</f>
        <v>661</v>
      </c>
    </row>
    <row r="706" spans="8:8" ht="13" x14ac:dyDescent="0.15">
      <c r="H706" s="7">
        <f>Metadata!H705+1</f>
        <v>662</v>
      </c>
    </row>
    <row r="707" spans="8:8" ht="13" x14ac:dyDescent="0.15">
      <c r="H707" s="7">
        <f>Metadata!H706+1</f>
        <v>663</v>
      </c>
    </row>
    <row r="708" spans="8:8" ht="13" x14ac:dyDescent="0.15">
      <c r="H708" s="7">
        <f>Metadata!H707+1</f>
        <v>664</v>
      </c>
    </row>
    <row r="709" spans="8:8" ht="13" x14ac:dyDescent="0.15">
      <c r="H709" s="7">
        <f>Metadata!H708+1</f>
        <v>665</v>
      </c>
    </row>
    <row r="710" spans="8:8" ht="13" x14ac:dyDescent="0.15">
      <c r="H710" s="7">
        <f>Metadata!H709+1</f>
        <v>666</v>
      </c>
    </row>
    <row r="711" spans="8:8" ht="13" x14ac:dyDescent="0.15">
      <c r="H711" s="7">
        <f>Metadata!H710+1</f>
        <v>667</v>
      </c>
    </row>
    <row r="712" spans="8:8" ht="13" x14ac:dyDescent="0.15">
      <c r="H712" s="7">
        <f>Metadata!H711+1</f>
        <v>668</v>
      </c>
    </row>
    <row r="713" spans="8:8" ht="13" x14ac:dyDescent="0.15">
      <c r="H713" s="7">
        <f>Metadata!H712+1</f>
        <v>669</v>
      </c>
    </row>
    <row r="714" spans="8:8" ht="13" x14ac:dyDescent="0.15">
      <c r="H714" s="7">
        <f>Metadata!H713+1</f>
        <v>670</v>
      </c>
    </row>
    <row r="715" spans="8:8" ht="13" x14ac:dyDescent="0.15">
      <c r="H715" s="7">
        <f>Metadata!H714+1</f>
        <v>671</v>
      </c>
    </row>
    <row r="716" spans="8:8" ht="13" x14ac:dyDescent="0.15">
      <c r="H716" s="7">
        <f>Metadata!H715+1</f>
        <v>672</v>
      </c>
    </row>
    <row r="717" spans="8:8" ht="13" x14ac:dyDescent="0.15">
      <c r="H717" s="7">
        <f>Metadata!H716+1</f>
        <v>673</v>
      </c>
    </row>
    <row r="718" spans="8:8" ht="13" x14ac:dyDescent="0.15">
      <c r="H718" s="7">
        <f>Metadata!H717+1</f>
        <v>674</v>
      </c>
    </row>
    <row r="719" spans="8:8" ht="13" x14ac:dyDescent="0.15">
      <c r="H719" s="7">
        <f>Metadata!H718+1</f>
        <v>675</v>
      </c>
    </row>
    <row r="720" spans="8:8" ht="13" x14ac:dyDescent="0.15">
      <c r="H720" s="7">
        <f>Metadata!H719+1</f>
        <v>676</v>
      </c>
    </row>
    <row r="721" spans="8:8" ht="13" x14ac:dyDescent="0.15">
      <c r="H721" s="7">
        <f>Metadata!H720+1</f>
        <v>677</v>
      </c>
    </row>
    <row r="722" spans="8:8" ht="13" x14ac:dyDescent="0.15">
      <c r="H722" s="7">
        <f>Metadata!H721+1</f>
        <v>678</v>
      </c>
    </row>
    <row r="723" spans="8:8" ht="13" x14ac:dyDescent="0.15">
      <c r="H723" s="7">
        <f>Metadata!H722+1</f>
        <v>679</v>
      </c>
    </row>
    <row r="724" spans="8:8" ht="13" x14ac:dyDescent="0.15">
      <c r="H724" s="7">
        <f>Metadata!H723+1</f>
        <v>680</v>
      </c>
    </row>
    <row r="725" spans="8:8" ht="13" x14ac:dyDescent="0.15">
      <c r="H725" s="7">
        <f>Metadata!H724+1</f>
        <v>681</v>
      </c>
    </row>
    <row r="726" spans="8:8" ht="13" x14ac:dyDescent="0.15">
      <c r="H726" s="7">
        <f>Metadata!H725+1</f>
        <v>682</v>
      </c>
    </row>
    <row r="727" spans="8:8" ht="13" x14ac:dyDescent="0.15">
      <c r="H727" s="7">
        <f>Metadata!H726+1</f>
        <v>683</v>
      </c>
    </row>
    <row r="728" spans="8:8" ht="13" x14ac:dyDescent="0.15">
      <c r="H728" s="7">
        <f>Metadata!H727+1</f>
        <v>684</v>
      </c>
    </row>
    <row r="729" spans="8:8" ht="13" x14ac:dyDescent="0.15">
      <c r="H729" s="7">
        <f>Metadata!H728+1</f>
        <v>685</v>
      </c>
    </row>
    <row r="730" spans="8:8" ht="13" x14ac:dyDescent="0.15">
      <c r="H730" s="7">
        <f>Metadata!H729+1</f>
        <v>686</v>
      </c>
    </row>
    <row r="731" spans="8:8" ht="13" x14ac:dyDescent="0.15">
      <c r="H731" s="7">
        <f>Metadata!H730+1</f>
        <v>687</v>
      </c>
    </row>
    <row r="732" spans="8:8" ht="13" x14ac:dyDescent="0.15">
      <c r="H732" s="7">
        <f>Metadata!H731+1</f>
        <v>688</v>
      </c>
    </row>
    <row r="733" spans="8:8" ht="13" x14ac:dyDescent="0.15">
      <c r="H733" s="7">
        <f>Metadata!H732+1</f>
        <v>689</v>
      </c>
    </row>
    <row r="734" spans="8:8" ht="13" x14ac:dyDescent="0.15">
      <c r="H734" s="7">
        <f>Metadata!H733+1</f>
        <v>690</v>
      </c>
    </row>
    <row r="735" spans="8:8" ht="13" x14ac:dyDescent="0.15">
      <c r="H735" s="7">
        <f>Metadata!H734+1</f>
        <v>691</v>
      </c>
    </row>
    <row r="736" spans="8:8" ht="13" x14ac:dyDescent="0.15">
      <c r="H736" s="7">
        <f>Metadata!H735+1</f>
        <v>692</v>
      </c>
    </row>
    <row r="737" spans="8:8" ht="13" x14ac:dyDescent="0.15">
      <c r="H737" s="7">
        <f>Metadata!H736+1</f>
        <v>693</v>
      </c>
    </row>
    <row r="738" spans="8:8" ht="13" x14ac:dyDescent="0.15">
      <c r="H738" s="7">
        <f>Metadata!H737+1</f>
        <v>694</v>
      </c>
    </row>
    <row r="739" spans="8:8" ht="13" x14ac:dyDescent="0.15">
      <c r="H739" s="7">
        <f>Metadata!H738+1</f>
        <v>695</v>
      </c>
    </row>
    <row r="740" spans="8:8" ht="13" x14ac:dyDescent="0.15">
      <c r="H740" s="7">
        <f>Metadata!H739+1</f>
        <v>696</v>
      </c>
    </row>
    <row r="741" spans="8:8" ht="13" x14ac:dyDescent="0.15">
      <c r="H741" s="7">
        <f>Metadata!H740+1</f>
        <v>697</v>
      </c>
    </row>
    <row r="742" spans="8:8" ht="13" x14ac:dyDescent="0.15">
      <c r="H742" s="7">
        <f>Metadata!H741+1</f>
        <v>698</v>
      </c>
    </row>
    <row r="743" spans="8:8" ht="13" x14ac:dyDescent="0.15">
      <c r="H743" s="7">
        <f>Metadata!H742+1</f>
        <v>699</v>
      </c>
    </row>
    <row r="744" spans="8:8" ht="13" x14ac:dyDescent="0.15">
      <c r="H744" s="7">
        <f>Metadata!H743+1</f>
        <v>700</v>
      </c>
    </row>
    <row r="745" spans="8:8" ht="13" x14ac:dyDescent="0.15">
      <c r="H745" s="7">
        <f>Metadata!H744+1</f>
        <v>701</v>
      </c>
    </row>
    <row r="746" spans="8:8" ht="13" x14ac:dyDescent="0.15">
      <c r="H746" s="7">
        <f>Metadata!H745+1</f>
        <v>702</v>
      </c>
    </row>
    <row r="747" spans="8:8" ht="13" x14ac:dyDescent="0.15">
      <c r="H747" s="7">
        <f>Metadata!H746+1</f>
        <v>703</v>
      </c>
    </row>
    <row r="748" spans="8:8" ht="13" x14ac:dyDescent="0.15">
      <c r="H748" s="7">
        <f>Metadata!H747+1</f>
        <v>704</v>
      </c>
    </row>
    <row r="749" spans="8:8" ht="13" x14ac:dyDescent="0.15">
      <c r="H749" s="7">
        <f>Metadata!H748+1</f>
        <v>705</v>
      </c>
    </row>
    <row r="750" spans="8:8" ht="13" x14ac:dyDescent="0.15">
      <c r="H750" s="7">
        <f>Metadata!H749+1</f>
        <v>706</v>
      </c>
    </row>
    <row r="751" spans="8:8" ht="13" x14ac:dyDescent="0.15">
      <c r="H751" s="7">
        <f>Metadata!H750+1</f>
        <v>707</v>
      </c>
    </row>
    <row r="752" spans="8:8" ht="13" x14ac:dyDescent="0.15">
      <c r="H752" s="7">
        <f>Metadata!H751+1</f>
        <v>708</v>
      </c>
    </row>
    <row r="753" spans="8:8" ht="13" x14ac:dyDescent="0.15">
      <c r="H753" s="7">
        <f>Metadata!H752+1</f>
        <v>709</v>
      </c>
    </row>
    <row r="754" spans="8:8" ht="13" x14ac:dyDescent="0.15">
      <c r="H754" s="7">
        <f>Metadata!H753+1</f>
        <v>710</v>
      </c>
    </row>
    <row r="755" spans="8:8" ht="13" x14ac:dyDescent="0.15">
      <c r="H755" s="7">
        <f>Metadata!H754+1</f>
        <v>711</v>
      </c>
    </row>
    <row r="756" spans="8:8" ht="13" x14ac:dyDescent="0.15">
      <c r="H756" s="7">
        <f>Metadata!H755+1</f>
        <v>712</v>
      </c>
    </row>
    <row r="757" spans="8:8" ht="13" x14ac:dyDescent="0.15">
      <c r="H757" s="7">
        <f>Metadata!H756+1</f>
        <v>713</v>
      </c>
    </row>
    <row r="758" spans="8:8" ht="13" x14ac:dyDescent="0.15">
      <c r="H758" s="7">
        <f>Metadata!H757+1</f>
        <v>714</v>
      </c>
    </row>
    <row r="759" spans="8:8" ht="13" x14ac:dyDescent="0.15">
      <c r="H759" s="7">
        <f>Metadata!H758+1</f>
        <v>715</v>
      </c>
    </row>
    <row r="760" spans="8:8" ht="13" x14ac:dyDescent="0.15">
      <c r="H760" s="7">
        <f>Metadata!H759+1</f>
        <v>716</v>
      </c>
    </row>
    <row r="761" spans="8:8" ht="13" x14ac:dyDescent="0.15">
      <c r="H761" s="7">
        <f>Metadata!H760+1</f>
        <v>717</v>
      </c>
    </row>
    <row r="762" spans="8:8" ht="13" x14ac:dyDescent="0.15">
      <c r="H762" s="7">
        <f>Metadata!H761+1</f>
        <v>718</v>
      </c>
    </row>
    <row r="763" spans="8:8" ht="13" x14ac:dyDescent="0.15">
      <c r="H763" s="7">
        <f>Metadata!H762+1</f>
        <v>719</v>
      </c>
    </row>
    <row r="764" spans="8:8" ht="13" x14ac:dyDescent="0.15">
      <c r="H764" s="7">
        <f>Metadata!H763+1</f>
        <v>720</v>
      </c>
    </row>
    <row r="765" spans="8:8" ht="13" x14ac:dyDescent="0.15">
      <c r="H765" s="7">
        <f>Metadata!H764+1</f>
        <v>721</v>
      </c>
    </row>
    <row r="766" spans="8:8" ht="13" x14ac:dyDescent="0.15">
      <c r="H766" s="7">
        <f>Metadata!H765+1</f>
        <v>722</v>
      </c>
    </row>
    <row r="767" spans="8:8" ht="13" x14ac:dyDescent="0.15">
      <c r="H767" s="7">
        <f>Metadata!H766+1</f>
        <v>723</v>
      </c>
    </row>
    <row r="768" spans="8:8" ht="13" x14ac:dyDescent="0.15">
      <c r="H768" s="7">
        <f>Metadata!H767+1</f>
        <v>724</v>
      </c>
    </row>
    <row r="769" spans="8:8" ht="13" x14ac:dyDescent="0.15">
      <c r="H769" s="7">
        <f>Metadata!H768+1</f>
        <v>725</v>
      </c>
    </row>
    <row r="770" spans="8:8" ht="13" x14ac:dyDescent="0.15">
      <c r="H770" s="7">
        <f>Metadata!H769+1</f>
        <v>726</v>
      </c>
    </row>
    <row r="771" spans="8:8" ht="13" x14ac:dyDescent="0.15">
      <c r="H771" s="7">
        <f>Metadata!H770+1</f>
        <v>727</v>
      </c>
    </row>
    <row r="772" spans="8:8" ht="13" x14ac:dyDescent="0.15">
      <c r="H772" s="7">
        <f>Metadata!H771+1</f>
        <v>728</v>
      </c>
    </row>
    <row r="773" spans="8:8" ht="13" x14ac:dyDescent="0.15">
      <c r="H773" s="7">
        <f>Metadata!H772+1</f>
        <v>729</v>
      </c>
    </row>
    <row r="774" spans="8:8" ht="13" x14ac:dyDescent="0.15">
      <c r="H774" s="7">
        <f>Metadata!H773+1</f>
        <v>730</v>
      </c>
    </row>
    <row r="775" spans="8:8" ht="13" x14ac:dyDescent="0.15">
      <c r="H775" s="7">
        <f>Metadata!H774+1</f>
        <v>731</v>
      </c>
    </row>
    <row r="776" spans="8:8" ht="13" x14ac:dyDescent="0.15">
      <c r="H776" s="7">
        <f>Metadata!H775+1</f>
        <v>732</v>
      </c>
    </row>
    <row r="777" spans="8:8" ht="13" x14ac:dyDescent="0.15">
      <c r="H777" s="7">
        <f>Metadata!H776+1</f>
        <v>733</v>
      </c>
    </row>
    <row r="778" spans="8:8" ht="13" x14ac:dyDescent="0.15">
      <c r="H778" s="7">
        <f>Metadata!H777+1</f>
        <v>734</v>
      </c>
    </row>
    <row r="779" spans="8:8" ht="13" x14ac:dyDescent="0.15">
      <c r="H779" s="7">
        <f>Metadata!H778+1</f>
        <v>735</v>
      </c>
    </row>
    <row r="780" spans="8:8" ht="13" x14ac:dyDescent="0.15">
      <c r="H780" s="7">
        <f>Metadata!H779+1</f>
        <v>736</v>
      </c>
    </row>
    <row r="781" spans="8:8" ht="13" x14ac:dyDescent="0.15">
      <c r="H781" s="7">
        <f>Metadata!H780+1</f>
        <v>737</v>
      </c>
    </row>
    <row r="782" spans="8:8" ht="13" x14ac:dyDescent="0.15">
      <c r="H782" s="7">
        <f>Metadata!H781+1</f>
        <v>738</v>
      </c>
    </row>
    <row r="783" spans="8:8" ht="13" x14ac:dyDescent="0.15">
      <c r="H783" s="7">
        <f>Metadata!H782+1</f>
        <v>739</v>
      </c>
    </row>
    <row r="784" spans="8:8" ht="13" x14ac:dyDescent="0.15">
      <c r="H784" s="7">
        <f>Metadata!H783+1</f>
        <v>740</v>
      </c>
    </row>
    <row r="785" spans="8:8" ht="13" x14ac:dyDescent="0.15">
      <c r="H785" s="7">
        <f>Metadata!H784+1</f>
        <v>741</v>
      </c>
    </row>
    <row r="786" spans="8:8" ht="13" x14ac:dyDescent="0.15">
      <c r="H786" s="7">
        <f>Metadata!H785+1</f>
        <v>742</v>
      </c>
    </row>
    <row r="787" spans="8:8" ht="13" x14ac:dyDescent="0.15">
      <c r="H787" s="7">
        <f>Metadata!H786+1</f>
        <v>743</v>
      </c>
    </row>
    <row r="788" spans="8:8" ht="13" x14ac:dyDescent="0.15">
      <c r="H788" s="7">
        <f>Metadata!H787+1</f>
        <v>744</v>
      </c>
    </row>
    <row r="789" spans="8:8" ht="13" x14ac:dyDescent="0.15">
      <c r="H789" s="7">
        <f>Metadata!H788+1</f>
        <v>745</v>
      </c>
    </row>
    <row r="790" spans="8:8" ht="13" x14ac:dyDescent="0.15">
      <c r="H790" s="7">
        <f>Metadata!H789+1</f>
        <v>746</v>
      </c>
    </row>
    <row r="791" spans="8:8" ht="13" x14ac:dyDescent="0.15">
      <c r="H791" s="7">
        <f>Metadata!H790+1</f>
        <v>747</v>
      </c>
    </row>
    <row r="792" spans="8:8" ht="13" x14ac:dyDescent="0.15">
      <c r="H792" s="7">
        <f>Metadata!H791+1</f>
        <v>748</v>
      </c>
    </row>
    <row r="793" spans="8:8" ht="13" x14ac:dyDescent="0.15">
      <c r="H793" s="7">
        <f>Metadata!H792+1</f>
        <v>749</v>
      </c>
    </row>
    <row r="794" spans="8:8" ht="13" x14ac:dyDescent="0.15">
      <c r="H794" s="7">
        <f>Metadata!H793+1</f>
        <v>750</v>
      </c>
    </row>
    <row r="795" spans="8:8" ht="13" x14ac:dyDescent="0.15">
      <c r="H795" s="7">
        <f>Metadata!H794+1</f>
        <v>751</v>
      </c>
    </row>
    <row r="796" spans="8:8" ht="13" x14ac:dyDescent="0.15">
      <c r="H796" s="7">
        <f>Metadata!H795+1</f>
        <v>752</v>
      </c>
    </row>
    <row r="797" spans="8:8" ht="13" x14ac:dyDescent="0.15">
      <c r="H797" s="7">
        <f>Metadata!H796+1</f>
        <v>753</v>
      </c>
    </row>
    <row r="798" spans="8:8" ht="13" x14ac:dyDescent="0.15">
      <c r="H798" s="7">
        <f>Metadata!H797+1</f>
        <v>754</v>
      </c>
    </row>
    <row r="799" spans="8:8" ht="13" x14ac:dyDescent="0.15">
      <c r="H799" s="7">
        <f>Metadata!H798+1</f>
        <v>755</v>
      </c>
    </row>
    <row r="800" spans="8:8" ht="13" x14ac:dyDescent="0.15">
      <c r="H800" s="7">
        <f>Metadata!H799+1</f>
        <v>756</v>
      </c>
    </row>
    <row r="801" spans="8:8" ht="13" x14ac:dyDescent="0.15">
      <c r="H801" s="7">
        <f>Metadata!H800+1</f>
        <v>757</v>
      </c>
    </row>
    <row r="802" spans="8:8" ht="13" x14ac:dyDescent="0.15">
      <c r="H802" s="7">
        <f>Metadata!H801+1</f>
        <v>758</v>
      </c>
    </row>
    <row r="803" spans="8:8" ht="13" x14ac:dyDescent="0.15">
      <c r="H803" s="7">
        <f>Metadata!H802+1</f>
        <v>759</v>
      </c>
    </row>
    <row r="804" spans="8:8" ht="13" x14ac:dyDescent="0.15">
      <c r="H804" s="7">
        <f>Metadata!H803+1</f>
        <v>760</v>
      </c>
    </row>
    <row r="805" spans="8:8" ht="13" x14ac:dyDescent="0.15">
      <c r="H805" s="7">
        <f>Metadata!H804+1</f>
        <v>761</v>
      </c>
    </row>
    <row r="806" spans="8:8" ht="13" x14ac:dyDescent="0.15">
      <c r="H806" s="7">
        <f>Metadata!H805+1</f>
        <v>762</v>
      </c>
    </row>
    <row r="807" spans="8:8" ht="13" x14ac:dyDescent="0.15">
      <c r="H807" s="7">
        <f>Metadata!H806+1</f>
        <v>763</v>
      </c>
    </row>
    <row r="808" spans="8:8" ht="13" x14ac:dyDescent="0.15">
      <c r="H808" s="7">
        <f>Metadata!H807+1</f>
        <v>764</v>
      </c>
    </row>
    <row r="809" spans="8:8" ht="13" x14ac:dyDescent="0.15">
      <c r="H809" s="7">
        <f>Metadata!H808+1</f>
        <v>765</v>
      </c>
    </row>
    <row r="810" spans="8:8" ht="13" x14ac:dyDescent="0.15">
      <c r="H810" s="7">
        <f>Metadata!H809+1</f>
        <v>766</v>
      </c>
    </row>
    <row r="811" spans="8:8" ht="13" x14ac:dyDescent="0.15">
      <c r="H811" s="7">
        <f>Metadata!H810+1</f>
        <v>767</v>
      </c>
    </row>
    <row r="812" spans="8:8" ht="13" x14ac:dyDescent="0.15">
      <c r="H812" s="7">
        <f>Metadata!H811+1</f>
        <v>768</v>
      </c>
    </row>
    <row r="813" spans="8:8" ht="13" x14ac:dyDescent="0.15">
      <c r="H813" s="7">
        <f>Metadata!H812+1</f>
        <v>769</v>
      </c>
    </row>
    <row r="814" spans="8:8" ht="13" x14ac:dyDescent="0.15">
      <c r="H814" s="7">
        <f>Metadata!H813+1</f>
        <v>770</v>
      </c>
    </row>
    <row r="815" spans="8:8" ht="13" x14ac:dyDescent="0.15">
      <c r="H815" s="7">
        <f>Metadata!H814+1</f>
        <v>771</v>
      </c>
    </row>
    <row r="816" spans="8:8" ht="13" x14ac:dyDescent="0.15">
      <c r="H816" s="7">
        <f>Metadata!H815+1</f>
        <v>772</v>
      </c>
    </row>
    <row r="817" spans="8:8" ht="13" x14ac:dyDescent="0.15">
      <c r="H817" s="7">
        <f>Metadata!H816+1</f>
        <v>773</v>
      </c>
    </row>
    <row r="818" spans="8:8" ht="13" x14ac:dyDescent="0.15">
      <c r="H818" s="7">
        <f>Metadata!H817+1</f>
        <v>774</v>
      </c>
    </row>
    <row r="819" spans="8:8" ht="13" x14ac:dyDescent="0.15">
      <c r="H819" s="7">
        <f>Metadata!H818+1</f>
        <v>775</v>
      </c>
    </row>
    <row r="820" spans="8:8" ht="13" x14ac:dyDescent="0.15">
      <c r="H820" s="7">
        <f>Metadata!H819+1</f>
        <v>776</v>
      </c>
    </row>
    <row r="821" spans="8:8" ht="13" x14ac:dyDescent="0.15">
      <c r="H821" s="7">
        <f>Metadata!H820+1</f>
        <v>777</v>
      </c>
    </row>
    <row r="822" spans="8:8" ht="13" x14ac:dyDescent="0.15">
      <c r="H822" s="7">
        <f>Metadata!H821+1</f>
        <v>778</v>
      </c>
    </row>
    <row r="823" spans="8:8" ht="13" x14ac:dyDescent="0.15">
      <c r="H823" s="7">
        <f>Metadata!H822+1</f>
        <v>779</v>
      </c>
    </row>
    <row r="824" spans="8:8" ht="13" x14ac:dyDescent="0.15">
      <c r="H824" s="7">
        <f>Metadata!H823+1</f>
        <v>780</v>
      </c>
    </row>
    <row r="825" spans="8:8" ht="13" x14ac:dyDescent="0.15">
      <c r="H825" s="7">
        <f>Metadata!H824+1</f>
        <v>781</v>
      </c>
    </row>
    <row r="826" spans="8:8" ht="13" x14ac:dyDescent="0.15">
      <c r="H826" s="7">
        <f>Metadata!H825+1</f>
        <v>782</v>
      </c>
    </row>
    <row r="827" spans="8:8" ht="13" x14ac:dyDescent="0.15">
      <c r="H827" s="7">
        <f>Metadata!H826+1</f>
        <v>783</v>
      </c>
    </row>
    <row r="828" spans="8:8" ht="13" x14ac:dyDescent="0.15">
      <c r="H828" s="7">
        <f>Metadata!H827+1</f>
        <v>784</v>
      </c>
    </row>
    <row r="829" spans="8:8" ht="13" x14ac:dyDescent="0.15">
      <c r="H829" s="7">
        <f>Metadata!H828+1</f>
        <v>785</v>
      </c>
    </row>
    <row r="830" spans="8:8" ht="13" x14ac:dyDescent="0.15">
      <c r="H830" s="7">
        <f>Metadata!H829+1</f>
        <v>786</v>
      </c>
    </row>
    <row r="831" spans="8:8" ht="13" x14ac:dyDescent="0.15">
      <c r="H831" s="7">
        <f>Metadata!H830+1</f>
        <v>787</v>
      </c>
    </row>
    <row r="832" spans="8:8" ht="13" x14ac:dyDescent="0.15">
      <c r="H832" s="7">
        <f>Metadata!H831+1</f>
        <v>788</v>
      </c>
    </row>
    <row r="833" spans="8:8" ht="13" x14ac:dyDescent="0.15">
      <c r="H833" s="7">
        <f>Metadata!H832+1</f>
        <v>789</v>
      </c>
    </row>
    <row r="834" spans="8:8" ht="13" x14ac:dyDescent="0.15">
      <c r="H834" s="7">
        <f>Metadata!H833+1</f>
        <v>790</v>
      </c>
    </row>
    <row r="835" spans="8:8" ht="13" x14ac:dyDescent="0.15">
      <c r="H835" s="7">
        <f>Metadata!H834+1</f>
        <v>791</v>
      </c>
    </row>
    <row r="836" spans="8:8" ht="13" x14ac:dyDescent="0.15">
      <c r="H836" s="7">
        <f>Metadata!H835+1</f>
        <v>792</v>
      </c>
    </row>
    <row r="837" spans="8:8" ht="13" x14ac:dyDescent="0.15">
      <c r="H837" s="7">
        <f>Metadata!H836+1</f>
        <v>793</v>
      </c>
    </row>
    <row r="838" spans="8:8" ht="13" x14ac:dyDescent="0.15">
      <c r="H838" s="7">
        <f>Metadata!H837+1</f>
        <v>794</v>
      </c>
    </row>
    <row r="839" spans="8:8" ht="13" x14ac:dyDescent="0.15">
      <c r="H839" s="7">
        <f>Metadata!H838+1</f>
        <v>795</v>
      </c>
    </row>
    <row r="840" spans="8:8" ht="13" x14ac:dyDescent="0.15">
      <c r="H840" s="7">
        <f>Metadata!H839+1</f>
        <v>796</v>
      </c>
    </row>
    <row r="841" spans="8:8" ht="13" x14ac:dyDescent="0.15">
      <c r="H841" s="7">
        <f>Metadata!H840+1</f>
        <v>797</v>
      </c>
    </row>
    <row r="842" spans="8:8" ht="13" x14ac:dyDescent="0.15">
      <c r="H842" s="7">
        <f>Metadata!H841+1</f>
        <v>798</v>
      </c>
    </row>
    <row r="843" spans="8:8" ht="13" x14ac:dyDescent="0.15">
      <c r="H843" s="7">
        <f>Metadata!H842+1</f>
        <v>799</v>
      </c>
    </row>
    <row r="844" spans="8:8" ht="13" x14ac:dyDescent="0.15">
      <c r="H844" s="7">
        <f>Metadata!H843+1</f>
        <v>800</v>
      </c>
    </row>
    <row r="845" spans="8:8" ht="13" x14ac:dyDescent="0.15">
      <c r="H845" s="7">
        <f>Metadata!H844+1</f>
        <v>801</v>
      </c>
    </row>
    <row r="846" spans="8:8" ht="13" x14ac:dyDescent="0.15">
      <c r="H846" s="7">
        <f>Metadata!H845+1</f>
        <v>802</v>
      </c>
    </row>
    <row r="847" spans="8:8" ht="13" x14ac:dyDescent="0.15">
      <c r="H847" s="7">
        <f>Metadata!H846+1</f>
        <v>803</v>
      </c>
    </row>
    <row r="848" spans="8:8" ht="13" x14ac:dyDescent="0.15">
      <c r="H848" s="7">
        <f>Metadata!H847+1</f>
        <v>804</v>
      </c>
    </row>
    <row r="849" spans="8:8" ht="13" x14ac:dyDescent="0.15">
      <c r="H849" s="7">
        <f>Metadata!H848+1</f>
        <v>805</v>
      </c>
    </row>
    <row r="850" spans="8:8" ht="13" x14ac:dyDescent="0.15">
      <c r="H850" s="7">
        <f>Metadata!H849+1</f>
        <v>806</v>
      </c>
    </row>
    <row r="851" spans="8:8" ht="13" x14ac:dyDescent="0.15">
      <c r="H851" s="7">
        <f>Metadata!H850+1</f>
        <v>807</v>
      </c>
    </row>
    <row r="852" spans="8:8" ht="13" x14ac:dyDescent="0.15">
      <c r="H852" s="7">
        <f>Metadata!H851+1</f>
        <v>808</v>
      </c>
    </row>
    <row r="853" spans="8:8" ht="13" x14ac:dyDescent="0.15">
      <c r="H853" s="7">
        <f>Metadata!H852+1</f>
        <v>809</v>
      </c>
    </row>
    <row r="854" spans="8:8" ht="13" x14ac:dyDescent="0.15">
      <c r="H854" s="7">
        <f>Metadata!H853+1</f>
        <v>810</v>
      </c>
    </row>
    <row r="855" spans="8:8" ht="13" x14ac:dyDescent="0.15">
      <c r="H855" s="7">
        <f>Metadata!H854+1</f>
        <v>811</v>
      </c>
    </row>
    <row r="856" spans="8:8" ht="13" x14ac:dyDescent="0.15">
      <c r="H856" s="7">
        <f>Metadata!H855+1</f>
        <v>812</v>
      </c>
    </row>
    <row r="857" spans="8:8" ht="13" x14ac:dyDescent="0.15">
      <c r="H857" s="7">
        <f>Metadata!H856+1</f>
        <v>813</v>
      </c>
    </row>
    <row r="858" spans="8:8" ht="13" x14ac:dyDescent="0.15">
      <c r="H858" s="7">
        <f>Metadata!H857+1</f>
        <v>814</v>
      </c>
    </row>
    <row r="859" spans="8:8" ht="13" x14ac:dyDescent="0.15">
      <c r="H859" s="7">
        <f>Metadata!H858+1</f>
        <v>815</v>
      </c>
    </row>
    <row r="860" spans="8:8" ht="13" x14ac:dyDescent="0.15">
      <c r="H860" s="7">
        <f>Metadata!H859+1</f>
        <v>816</v>
      </c>
    </row>
    <row r="861" spans="8:8" ht="13" x14ac:dyDescent="0.15">
      <c r="H861" s="7">
        <f>Metadata!H860+1</f>
        <v>817</v>
      </c>
    </row>
    <row r="862" spans="8:8" ht="13" x14ac:dyDescent="0.15">
      <c r="H862" s="7">
        <f>Metadata!H861+1</f>
        <v>818</v>
      </c>
    </row>
    <row r="863" spans="8:8" ht="13" x14ac:dyDescent="0.15">
      <c r="H863" s="7">
        <f>Metadata!H862+1</f>
        <v>819</v>
      </c>
    </row>
    <row r="864" spans="8:8" ht="13" x14ac:dyDescent="0.15">
      <c r="H864" s="7">
        <f>Metadata!H863+1</f>
        <v>820</v>
      </c>
    </row>
    <row r="865" spans="8:8" ht="13" x14ac:dyDescent="0.15">
      <c r="H865" s="7">
        <f>Metadata!H864+1</f>
        <v>821</v>
      </c>
    </row>
    <row r="866" spans="8:8" ht="13" x14ac:dyDescent="0.15">
      <c r="H866" s="7">
        <f>Metadata!H865+1</f>
        <v>822</v>
      </c>
    </row>
    <row r="867" spans="8:8" ht="13" x14ac:dyDescent="0.15">
      <c r="H867" s="7">
        <f>Metadata!H866+1</f>
        <v>823</v>
      </c>
    </row>
    <row r="868" spans="8:8" ht="13" x14ac:dyDescent="0.15">
      <c r="H868" s="7">
        <f>Metadata!H867+1</f>
        <v>824</v>
      </c>
    </row>
    <row r="869" spans="8:8" ht="13" x14ac:dyDescent="0.15">
      <c r="H869" s="7">
        <f>Metadata!H868+1</f>
        <v>825</v>
      </c>
    </row>
    <row r="870" spans="8:8" ht="13" x14ac:dyDescent="0.15">
      <c r="H870" s="7">
        <f>Metadata!H869+1</f>
        <v>826</v>
      </c>
    </row>
    <row r="871" spans="8:8" ht="13" x14ac:dyDescent="0.15">
      <c r="H871" s="7">
        <f>Metadata!H870+1</f>
        <v>827</v>
      </c>
    </row>
    <row r="872" spans="8:8" ht="13" x14ac:dyDescent="0.15">
      <c r="H872" s="7">
        <f>Metadata!H871+1</f>
        <v>828</v>
      </c>
    </row>
    <row r="873" spans="8:8" ht="13" x14ac:dyDescent="0.15">
      <c r="H873" s="7">
        <f>Metadata!H872+1</f>
        <v>829</v>
      </c>
    </row>
    <row r="874" spans="8:8" ht="13" x14ac:dyDescent="0.15">
      <c r="H874" s="7">
        <f>Metadata!H873+1</f>
        <v>830</v>
      </c>
    </row>
    <row r="875" spans="8:8" ht="13" x14ac:dyDescent="0.15">
      <c r="H875" s="7">
        <f>Metadata!H874+1</f>
        <v>831</v>
      </c>
    </row>
    <row r="876" spans="8:8" ht="13" x14ac:dyDescent="0.15">
      <c r="H876" s="7">
        <f>Metadata!H875+1</f>
        <v>832</v>
      </c>
    </row>
    <row r="877" spans="8:8" ht="13" x14ac:dyDescent="0.15">
      <c r="H877" s="7">
        <f>Metadata!H876+1</f>
        <v>833</v>
      </c>
    </row>
    <row r="878" spans="8:8" ht="13" x14ac:dyDescent="0.15">
      <c r="H878" s="7">
        <f>Metadata!H877+1</f>
        <v>834</v>
      </c>
    </row>
    <row r="879" spans="8:8" ht="13" x14ac:dyDescent="0.15">
      <c r="H879" s="7">
        <f>Metadata!H878+1</f>
        <v>835</v>
      </c>
    </row>
    <row r="880" spans="8:8" ht="13" x14ac:dyDescent="0.15">
      <c r="H880" s="7">
        <f>Metadata!H879+1</f>
        <v>836</v>
      </c>
    </row>
    <row r="881" spans="8:8" ht="13" x14ac:dyDescent="0.15">
      <c r="H881" s="7">
        <f>Metadata!H880+1</f>
        <v>837</v>
      </c>
    </row>
    <row r="882" spans="8:8" ht="13" x14ac:dyDescent="0.15">
      <c r="H882" s="7">
        <f>Metadata!H881+1</f>
        <v>838</v>
      </c>
    </row>
    <row r="883" spans="8:8" ht="13" x14ac:dyDescent="0.15">
      <c r="H883" s="7">
        <f>Metadata!H882+1</f>
        <v>839</v>
      </c>
    </row>
    <row r="884" spans="8:8" ht="13" x14ac:dyDescent="0.15">
      <c r="H884" s="7">
        <f>Metadata!H883+1</f>
        <v>840</v>
      </c>
    </row>
    <row r="885" spans="8:8" ht="13" x14ac:dyDescent="0.15">
      <c r="H885" s="7">
        <f>Metadata!H884+1</f>
        <v>841</v>
      </c>
    </row>
    <row r="886" spans="8:8" ht="13" x14ac:dyDescent="0.15">
      <c r="H886" s="7">
        <f>Metadata!H885+1</f>
        <v>842</v>
      </c>
    </row>
    <row r="887" spans="8:8" ht="13" x14ac:dyDescent="0.15">
      <c r="H887" s="7">
        <f>Metadata!H886+1</f>
        <v>843</v>
      </c>
    </row>
    <row r="888" spans="8:8" ht="13" x14ac:dyDescent="0.15">
      <c r="H888" s="7">
        <f>Metadata!H887+1</f>
        <v>844</v>
      </c>
    </row>
    <row r="889" spans="8:8" ht="13" x14ac:dyDescent="0.15">
      <c r="H889" s="7">
        <f>Metadata!H888+1</f>
        <v>845</v>
      </c>
    </row>
    <row r="890" spans="8:8" ht="13" x14ac:dyDescent="0.15">
      <c r="H890" s="7">
        <f>Metadata!H889+1</f>
        <v>846</v>
      </c>
    </row>
    <row r="891" spans="8:8" ht="13" x14ac:dyDescent="0.15">
      <c r="H891" s="7">
        <f>Metadata!H890+1</f>
        <v>847</v>
      </c>
    </row>
    <row r="892" spans="8:8" ht="13" x14ac:dyDescent="0.15">
      <c r="H892" s="7">
        <f>Metadata!H891+1</f>
        <v>848</v>
      </c>
    </row>
    <row r="893" spans="8:8" ht="13" x14ac:dyDescent="0.15">
      <c r="H893" s="7">
        <f>Metadata!H892+1</f>
        <v>849</v>
      </c>
    </row>
    <row r="894" spans="8:8" ht="13" x14ac:dyDescent="0.15">
      <c r="H894" s="7">
        <f>Metadata!H893+1</f>
        <v>850</v>
      </c>
    </row>
    <row r="895" spans="8:8" ht="13" x14ac:dyDescent="0.15">
      <c r="H895" s="7">
        <f>Metadata!H894+1</f>
        <v>851</v>
      </c>
    </row>
    <row r="896" spans="8:8" ht="13" x14ac:dyDescent="0.15">
      <c r="H896" s="7">
        <f>Metadata!H895+1</f>
        <v>852</v>
      </c>
    </row>
    <row r="897" spans="8:8" ht="13" x14ac:dyDescent="0.15">
      <c r="H897" s="7">
        <f>Metadata!H896+1</f>
        <v>853</v>
      </c>
    </row>
    <row r="898" spans="8:8" ht="13" x14ac:dyDescent="0.15">
      <c r="H898" s="7">
        <f>Metadata!H897+1</f>
        <v>854</v>
      </c>
    </row>
    <row r="899" spans="8:8" ht="13" x14ac:dyDescent="0.15">
      <c r="H899" s="7">
        <f>Metadata!H898+1</f>
        <v>855</v>
      </c>
    </row>
    <row r="900" spans="8:8" ht="13" x14ac:dyDescent="0.15">
      <c r="H900" s="7">
        <f>Metadata!H899+1</f>
        <v>856</v>
      </c>
    </row>
    <row r="901" spans="8:8" ht="13" x14ac:dyDescent="0.15">
      <c r="H901" s="7">
        <f>Metadata!H900+1</f>
        <v>857</v>
      </c>
    </row>
    <row r="902" spans="8:8" ht="13" x14ac:dyDescent="0.15">
      <c r="H902" s="7">
        <f>Metadata!H901+1</f>
        <v>858</v>
      </c>
    </row>
    <row r="903" spans="8:8" ht="13" x14ac:dyDescent="0.15">
      <c r="H903" s="7">
        <f>Metadata!H902+1</f>
        <v>859</v>
      </c>
    </row>
    <row r="904" spans="8:8" ht="13" x14ac:dyDescent="0.15">
      <c r="H904" s="7">
        <f>Metadata!H903+1</f>
        <v>860</v>
      </c>
    </row>
    <row r="905" spans="8:8" ht="13" x14ac:dyDescent="0.15">
      <c r="H905" s="7">
        <f>Metadata!H904+1</f>
        <v>861</v>
      </c>
    </row>
    <row r="906" spans="8:8" ht="13" x14ac:dyDescent="0.15">
      <c r="H906" s="7">
        <f>Metadata!H905+1</f>
        <v>862</v>
      </c>
    </row>
    <row r="907" spans="8:8" ht="13" x14ac:dyDescent="0.15">
      <c r="H907" s="7">
        <f>Metadata!H906+1</f>
        <v>863</v>
      </c>
    </row>
    <row r="908" spans="8:8" ht="13" x14ac:dyDescent="0.15">
      <c r="H908" s="7">
        <f>Metadata!H907+1</f>
        <v>864</v>
      </c>
    </row>
    <row r="909" spans="8:8" ht="13" x14ac:dyDescent="0.15">
      <c r="H909" s="7">
        <f>Metadata!H908+1</f>
        <v>865</v>
      </c>
    </row>
    <row r="910" spans="8:8" ht="13" x14ac:dyDescent="0.15">
      <c r="H910" s="7">
        <f>Metadata!H909+1</f>
        <v>866</v>
      </c>
    </row>
    <row r="911" spans="8:8" ht="13" x14ac:dyDescent="0.15">
      <c r="H911" s="7">
        <f>Metadata!H910+1</f>
        <v>867</v>
      </c>
    </row>
    <row r="912" spans="8:8" ht="13" x14ac:dyDescent="0.15">
      <c r="H912" s="7">
        <f>Metadata!H911+1</f>
        <v>868</v>
      </c>
    </row>
    <row r="913" spans="8:8" ht="13" x14ac:dyDescent="0.15">
      <c r="H913" s="7">
        <f>Metadata!H912+1</f>
        <v>869</v>
      </c>
    </row>
    <row r="914" spans="8:8" ht="13" x14ac:dyDescent="0.15">
      <c r="H914" s="7">
        <f>Metadata!H913+1</f>
        <v>870</v>
      </c>
    </row>
    <row r="915" spans="8:8" ht="13" x14ac:dyDescent="0.15">
      <c r="H915" s="7">
        <f>Metadata!H914+1</f>
        <v>871</v>
      </c>
    </row>
    <row r="916" spans="8:8" ht="13" x14ac:dyDescent="0.15">
      <c r="H916" s="7">
        <f>Metadata!H915+1</f>
        <v>872</v>
      </c>
    </row>
    <row r="917" spans="8:8" ht="13" x14ac:dyDescent="0.15">
      <c r="H917" s="7">
        <f>Metadata!H916+1</f>
        <v>873</v>
      </c>
    </row>
    <row r="918" spans="8:8" ht="13" x14ac:dyDescent="0.15">
      <c r="H918" s="7">
        <f>Metadata!H917+1</f>
        <v>874</v>
      </c>
    </row>
    <row r="919" spans="8:8" ht="13" x14ac:dyDescent="0.15">
      <c r="H919" s="7">
        <f>Metadata!H918+1</f>
        <v>875</v>
      </c>
    </row>
    <row r="920" spans="8:8" ht="13" x14ac:dyDescent="0.15">
      <c r="H920" s="7">
        <f>Metadata!H919+1</f>
        <v>876</v>
      </c>
    </row>
    <row r="921" spans="8:8" ht="13" x14ac:dyDescent="0.15">
      <c r="H921" s="7">
        <f>Metadata!H920+1</f>
        <v>877</v>
      </c>
    </row>
    <row r="922" spans="8:8" ht="13" x14ac:dyDescent="0.15">
      <c r="H922" s="7">
        <f>Metadata!H921+1</f>
        <v>878</v>
      </c>
    </row>
    <row r="923" spans="8:8" ht="13" x14ac:dyDescent="0.15">
      <c r="H923" s="7">
        <f>Metadata!H922+1</f>
        <v>879</v>
      </c>
    </row>
    <row r="924" spans="8:8" ht="13" x14ac:dyDescent="0.15">
      <c r="H924" s="7">
        <f>Metadata!H923+1</f>
        <v>880</v>
      </c>
    </row>
    <row r="925" spans="8:8" ht="13" x14ac:dyDescent="0.15">
      <c r="H925" s="7">
        <f>Metadata!H924+1</f>
        <v>881</v>
      </c>
    </row>
    <row r="926" spans="8:8" ht="13" x14ac:dyDescent="0.15">
      <c r="H926" s="7">
        <f>Metadata!H925+1</f>
        <v>882</v>
      </c>
    </row>
    <row r="927" spans="8:8" ht="13" x14ac:dyDescent="0.15">
      <c r="H927" s="7">
        <f>Metadata!H926+1</f>
        <v>883</v>
      </c>
    </row>
    <row r="928" spans="8:8" ht="13" x14ac:dyDescent="0.15">
      <c r="H928" s="7">
        <f>Metadata!H927+1</f>
        <v>884</v>
      </c>
    </row>
    <row r="929" spans="8:8" ht="13" x14ac:dyDescent="0.15">
      <c r="H929" s="7">
        <f>Metadata!H928+1</f>
        <v>885</v>
      </c>
    </row>
    <row r="930" spans="8:8" ht="13" x14ac:dyDescent="0.15">
      <c r="H930" s="7">
        <f>Metadata!H929+1</f>
        <v>886</v>
      </c>
    </row>
    <row r="931" spans="8:8" ht="13" x14ac:dyDescent="0.15">
      <c r="H931" s="7">
        <f>Metadata!H930+1</f>
        <v>887</v>
      </c>
    </row>
    <row r="932" spans="8:8" ht="13" x14ac:dyDescent="0.15">
      <c r="H932" s="7">
        <f>Metadata!H931+1</f>
        <v>888</v>
      </c>
    </row>
    <row r="933" spans="8:8" ht="13" x14ac:dyDescent="0.15">
      <c r="H933" s="7">
        <f>Metadata!H932+1</f>
        <v>889</v>
      </c>
    </row>
    <row r="934" spans="8:8" ht="13" x14ac:dyDescent="0.15">
      <c r="H934" s="7">
        <f>Metadata!H933+1</f>
        <v>890</v>
      </c>
    </row>
    <row r="935" spans="8:8" ht="13" x14ac:dyDescent="0.15">
      <c r="H935" s="7">
        <f>Metadata!H934+1</f>
        <v>891</v>
      </c>
    </row>
    <row r="936" spans="8:8" ht="13" x14ac:dyDescent="0.15">
      <c r="H936" s="7">
        <f>Metadata!H935+1</f>
        <v>892</v>
      </c>
    </row>
    <row r="937" spans="8:8" ht="13" x14ac:dyDescent="0.15">
      <c r="H937" s="7">
        <f>Metadata!H936+1</f>
        <v>893</v>
      </c>
    </row>
    <row r="938" spans="8:8" ht="13" x14ac:dyDescent="0.15">
      <c r="H938" s="7">
        <f>Metadata!H937+1</f>
        <v>894</v>
      </c>
    </row>
    <row r="939" spans="8:8" ht="13" x14ac:dyDescent="0.15">
      <c r="H939" s="7">
        <f>Metadata!H938+1</f>
        <v>895</v>
      </c>
    </row>
    <row r="940" spans="8:8" ht="13" x14ac:dyDescent="0.15">
      <c r="H940" s="7">
        <f>Metadata!H939+1</f>
        <v>896</v>
      </c>
    </row>
    <row r="941" spans="8:8" ht="13" x14ac:dyDescent="0.15">
      <c r="H941" s="7">
        <f>Metadata!H940+1</f>
        <v>897</v>
      </c>
    </row>
    <row r="942" spans="8:8" ht="13" x14ac:dyDescent="0.15">
      <c r="H942" s="7">
        <f>Metadata!H941+1</f>
        <v>898</v>
      </c>
    </row>
    <row r="943" spans="8:8" ht="13" x14ac:dyDescent="0.15">
      <c r="H943" s="7">
        <f>Metadata!H942+1</f>
        <v>899</v>
      </c>
    </row>
    <row r="944" spans="8:8" ht="13" x14ac:dyDescent="0.15">
      <c r="H944" s="7">
        <f>Metadata!H943+1</f>
        <v>900</v>
      </c>
    </row>
    <row r="945" spans="8:8" ht="13" x14ac:dyDescent="0.15">
      <c r="H945" s="7">
        <f>Metadata!H944+1</f>
        <v>901</v>
      </c>
    </row>
    <row r="946" spans="8:8" ht="13" x14ac:dyDescent="0.15">
      <c r="H946" s="7">
        <f>Metadata!H945+1</f>
        <v>902</v>
      </c>
    </row>
    <row r="947" spans="8:8" ht="13" x14ac:dyDescent="0.15">
      <c r="H947" s="7">
        <f>Metadata!H946+1</f>
        <v>903</v>
      </c>
    </row>
    <row r="948" spans="8:8" ht="13" x14ac:dyDescent="0.15">
      <c r="H948" s="7">
        <f>Metadata!H947+1</f>
        <v>904</v>
      </c>
    </row>
    <row r="949" spans="8:8" ht="13" x14ac:dyDescent="0.15">
      <c r="H949" s="7">
        <f>Metadata!H948+1</f>
        <v>905</v>
      </c>
    </row>
    <row r="950" spans="8:8" ht="13" x14ac:dyDescent="0.15">
      <c r="H950" s="7">
        <f>Metadata!H949+1</f>
        <v>906</v>
      </c>
    </row>
    <row r="951" spans="8:8" ht="13" x14ac:dyDescent="0.15">
      <c r="H951" s="7">
        <f>Metadata!H950+1</f>
        <v>907</v>
      </c>
    </row>
    <row r="952" spans="8:8" ht="13" x14ac:dyDescent="0.15">
      <c r="H952" s="7">
        <f>Metadata!H951+1</f>
        <v>908</v>
      </c>
    </row>
    <row r="953" spans="8:8" ht="13" x14ac:dyDescent="0.15">
      <c r="H953" s="7">
        <f>Metadata!H952+1</f>
        <v>909</v>
      </c>
    </row>
    <row r="954" spans="8:8" ht="13" x14ac:dyDescent="0.15">
      <c r="H954" s="7">
        <f>Metadata!H953+1</f>
        <v>910</v>
      </c>
    </row>
    <row r="955" spans="8:8" ht="13" x14ac:dyDescent="0.15">
      <c r="H955" s="7">
        <f>Metadata!H954+1</f>
        <v>911</v>
      </c>
    </row>
    <row r="956" spans="8:8" ht="13" x14ac:dyDescent="0.15">
      <c r="H956" s="7">
        <f>Metadata!H955+1</f>
        <v>912</v>
      </c>
    </row>
    <row r="957" spans="8:8" ht="13" x14ac:dyDescent="0.15">
      <c r="H957" s="7">
        <f>Metadata!H956+1</f>
        <v>913</v>
      </c>
    </row>
    <row r="958" spans="8:8" ht="13" x14ac:dyDescent="0.15">
      <c r="H958" s="7">
        <f>Metadata!H957+1</f>
        <v>914</v>
      </c>
    </row>
    <row r="959" spans="8:8" ht="13" x14ac:dyDescent="0.15">
      <c r="H959" s="7">
        <f>Metadata!H958+1</f>
        <v>915</v>
      </c>
    </row>
    <row r="960" spans="8:8" ht="13" x14ac:dyDescent="0.15">
      <c r="H960" s="7">
        <f>Metadata!H959+1</f>
        <v>916</v>
      </c>
    </row>
    <row r="961" spans="8:8" ht="13" x14ac:dyDescent="0.15">
      <c r="H961" s="7">
        <f>Metadata!H960+1</f>
        <v>917</v>
      </c>
    </row>
    <row r="962" spans="8:8" ht="13" x14ac:dyDescent="0.15">
      <c r="H962" s="7">
        <f>Metadata!H961+1</f>
        <v>918</v>
      </c>
    </row>
    <row r="963" spans="8:8" ht="13" x14ac:dyDescent="0.15">
      <c r="H963" s="7">
        <f>Metadata!H962+1</f>
        <v>919</v>
      </c>
    </row>
    <row r="964" spans="8:8" ht="13" x14ac:dyDescent="0.15">
      <c r="H964" s="7">
        <f>Metadata!H963+1</f>
        <v>920</v>
      </c>
    </row>
    <row r="965" spans="8:8" ht="13" x14ac:dyDescent="0.15">
      <c r="H965" s="7">
        <f>Metadata!H964+1</f>
        <v>921</v>
      </c>
    </row>
    <row r="966" spans="8:8" ht="13" x14ac:dyDescent="0.15">
      <c r="H966" s="7">
        <f>Metadata!H965+1</f>
        <v>922</v>
      </c>
    </row>
    <row r="967" spans="8:8" ht="13" x14ac:dyDescent="0.15">
      <c r="H967" s="7">
        <f>Metadata!H966+1</f>
        <v>923</v>
      </c>
    </row>
    <row r="968" spans="8:8" ht="13" x14ac:dyDescent="0.15">
      <c r="H968" s="7">
        <f>Metadata!H967+1</f>
        <v>924</v>
      </c>
    </row>
    <row r="969" spans="8:8" ht="13" x14ac:dyDescent="0.15">
      <c r="H969" s="7">
        <f>Metadata!H968+1</f>
        <v>925</v>
      </c>
    </row>
    <row r="970" spans="8:8" ht="13" x14ac:dyDescent="0.15">
      <c r="H970" s="7">
        <f>Metadata!H969+1</f>
        <v>926</v>
      </c>
    </row>
    <row r="971" spans="8:8" ht="13" x14ac:dyDescent="0.15">
      <c r="H971" s="7">
        <f>Metadata!H970+1</f>
        <v>927</v>
      </c>
    </row>
    <row r="972" spans="8:8" ht="13" x14ac:dyDescent="0.15">
      <c r="H972" s="7">
        <f>Metadata!H971+1</f>
        <v>928</v>
      </c>
    </row>
    <row r="973" spans="8:8" ht="13" x14ac:dyDescent="0.15">
      <c r="H973" s="7">
        <f>Metadata!H972+1</f>
        <v>929</v>
      </c>
    </row>
    <row r="974" spans="8:8" ht="13" x14ac:dyDescent="0.15">
      <c r="H974" s="7">
        <f>Metadata!H973+1</f>
        <v>930</v>
      </c>
    </row>
    <row r="975" spans="8:8" ht="13" x14ac:dyDescent="0.15">
      <c r="H975" s="7">
        <f>Metadata!H974+1</f>
        <v>931</v>
      </c>
    </row>
    <row r="976" spans="8:8" ht="13" x14ac:dyDescent="0.15">
      <c r="H976" s="7">
        <f>Metadata!H975+1</f>
        <v>932</v>
      </c>
    </row>
    <row r="977" spans="8:8" ht="13" x14ac:dyDescent="0.15">
      <c r="H977" s="7">
        <f>Metadata!H976+1</f>
        <v>933</v>
      </c>
    </row>
    <row r="978" spans="8:8" ht="13" x14ac:dyDescent="0.15">
      <c r="H978" s="7">
        <f>Metadata!H977+1</f>
        <v>934</v>
      </c>
    </row>
    <row r="979" spans="8:8" ht="13" x14ac:dyDescent="0.15">
      <c r="H979" s="7">
        <f>Metadata!H978+1</f>
        <v>935</v>
      </c>
    </row>
    <row r="980" spans="8:8" ht="13" x14ac:dyDescent="0.15">
      <c r="H980" s="7">
        <f>Metadata!H979+1</f>
        <v>936</v>
      </c>
    </row>
    <row r="981" spans="8:8" ht="13" x14ac:dyDescent="0.15">
      <c r="H981" s="7">
        <f>Metadata!H980+1</f>
        <v>937</v>
      </c>
    </row>
    <row r="982" spans="8:8" ht="13" x14ac:dyDescent="0.15">
      <c r="H982" s="7">
        <f>Metadata!H981+1</f>
        <v>938</v>
      </c>
    </row>
    <row r="983" spans="8:8" ht="13" x14ac:dyDescent="0.15">
      <c r="H983" s="7">
        <f>Metadata!H982+1</f>
        <v>939</v>
      </c>
    </row>
    <row r="984" spans="8:8" ht="13" x14ac:dyDescent="0.15">
      <c r="H984" s="7">
        <f>Metadata!H983+1</f>
        <v>940</v>
      </c>
    </row>
    <row r="985" spans="8:8" ht="13" x14ac:dyDescent="0.15">
      <c r="H985" s="7">
        <f>Metadata!H984+1</f>
        <v>941</v>
      </c>
    </row>
    <row r="986" spans="8:8" ht="13" x14ac:dyDescent="0.15">
      <c r="H986" s="7">
        <f>Metadata!H985+1</f>
        <v>942</v>
      </c>
    </row>
    <row r="987" spans="8:8" ht="13" x14ac:dyDescent="0.15">
      <c r="H987" s="7">
        <f>Metadata!H986+1</f>
        <v>943</v>
      </c>
    </row>
    <row r="988" spans="8:8" ht="13" x14ac:dyDescent="0.15">
      <c r="H988" s="7">
        <f>Metadata!H987+1</f>
        <v>944</v>
      </c>
    </row>
    <row r="989" spans="8:8" ht="13" x14ac:dyDescent="0.15">
      <c r="H989" s="7">
        <f>Metadata!H988+1</f>
        <v>945</v>
      </c>
    </row>
    <row r="990" spans="8:8" ht="13" x14ac:dyDescent="0.15">
      <c r="H990" s="7">
        <f>Metadata!H989+1</f>
        <v>946</v>
      </c>
    </row>
    <row r="991" spans="8:8" ht="13" x14ac:dyDescent="0.15">
      <c r="H991" s="7">
        <f>Metadata!H990+1</f>
        <v>947</v>
      </c>
    </row>
    <row r="992" spans="8:8" ht="13" x14ac:dyDescent="0.15">
      <c r="H992" s="7">
        <f>Metadata!H991+1</f>
        <v>948</v>
      </c>
    </row>
    <row r="993" spans="8:8" ht="13" x14ac:dyDescent="0.15">
      <c r="H993" s="7">
        <f>Metadata!H992+1</f>
        <v>949</v>
      </c>
    </row>
    <row r="994" spans="8:8" ht="13" x14ac:dyDescent="0.15">
      <c r="H994" s="7">
        <f>Metadata!H993+1</f>
        <v>950</v>
      </c>
    </row>
    <row r="995" spans="8:8" ht="13" x14ac:dyDescent="0.15">
      <c r="H995" s="7">
        <f>Metadata!H994+1</f>
        <v>951</v>
      </c>
    </row>
    <row r="996" spans="8:8" ht="13" x14ac:dyDescent="0.15">
      <c r="H996" s="7">
        <f>Metadata!H995+1</f>
        <v>952</v>
      </c>
    </row>
    <row r="997" spans="8:8" ht="13" x14ac:dyDescent="0.15">
      <c r="H997" s="7">
        <f>Metadata!H996+1</f>
        <v>953</v>
      </c>
    </row>
    <row r="998" spans="8:8" ht="13" x14ac:dyDescent="0.15">
      <c r="H998" s="7">
        <f>Metadata!H997+1</f>
        <v>954</v>
      </c>
    </row>
    <row r="999" spans="8:8" ht="13" x14ac:dyDescent="0.15">
      <c r="H999" s="7">
        <f>Metadata!H998+1</f>
        <v>955</v>
      </c>
    </row>
    <row r="1000" spans="8:8" ht="13" x14ac:dyDescent="0.15">
      <c r="H1000" s="7">
        <f>Metadata!H999+1</f>
        <v>956</v>
      </c>
    </row>
    <row r="1001" spans="8:8" ht="13" x14ac:dyDescent="0.15">
      <c r="H1001" s="7">
        <f>Metadata!H1000+1</f>
        <v>957</v>
      </c>
    </row>
    <row r="1002" spans="8:8" ht="13" x14ac:dyDescent="0.15">
      <c r="H1002" s="7">
        <f>Metadata!H1045+1</f>
        <v>1</v>
      </c>
    </row>
    <row r="1003" spans="8:8" ht="13" x14ac:dyDescent="0.15">
      <c r="H1003" s="7">
        <f>Metadata!H1046+1</f>
        <v>1</v>
      </c>
    </row>
    <row r="1004" spans="8:8" ht="13" x14ac:dyDescent="0.15">
      <c r="H1004" s="7">
        <f>Metadata!H1047+1</f>
        <v>1</v>
      </c>
    </row>
    <row r="1005" spans="8:8" ht="13" x14ac:dyDescent="0.15">
      <c r="H1005" s="7">
        <f>Metadata!H1048+1</f>
        <v>1</v>
      </c>
    </row>
    <row r="1006" spans="8:8" ht="13" x14ac:dyDescent="0.15">
      <c r="H1006" s="7">
        <f>Metadata!H1049+1</f>
        <v>1</v>
      </c>
    </row>
    <row r="1007" spans="8:8" ht="13" x14ac:dyDescent="0.15">
      <c r="H1007" s="7">
        <f>Metadata!H1050+1</f>
        <v>1</v>
      </c>
    </row>
    <row r="1008" spans="8:8" ht="13" x14ac:dyDescent="0.15">
      <c r="H1008" s="7">
        <f>Metadata!H1051+1</f>
        <v>1</v>
      </c>
    </row>
    <row r="1009" spans="8:8" ht="13" x14ac:dyDescent="0.15">
      <c r="H1009" s="7">
        <f>Metadata!H1052+1</f>
        <v>1</v>
      </c>
    </row>
    <row r="1010" spans="8:8" ht="13" x14ac:dyDescent="0.15">
      <c r="H1010" s="7">
        <f>Metadata!H1053+1</f>
        <v>1</v>
      </c>
    </row>
    <row r="1011" spans="8:8" ht="13" x14ac:dyDescent="0.15">
      <c r="H1011" s="7">
        <f>Metadata!H1054+1</f>
        <v>1</v>
      </c>
    </row>
    <row r="1012" spans="8:8" ht="13" x14ac:dyDescent="0.15">
      <c r="H1012" s="7">
        <f>Metadata!H1055+1</f>
        <v>1</v>
      </c>
    </row>
    <row r="1013" spans="8:8" ht="13" x14ac:dyDescent="0.15">
      <c r="H1013" s="7">
        <f>Metadata!H1056+1</f>
        <v>1</v>
      </c>
    </row>
    <row r="1014" spans="8:8" ht="13" x14ac:dyDescent="0.15">
      <c r="H1014" s="7">
        <f>Metadata!H1057+1</f>
        <v>1</v>
      </c>
    </row>
    <row r="1015" spans="8:8" ht="13" x14ac:dyDescent="0.15">
      <c r="H1015" s="7">
        <f>Metadata!H1058+1</f>
        <v>1</v>
      </c>
    </row>
    <row r="1016" spans="8:8" ht="13" x14ac:dyDescent="0.15">
      <c r="H1016" s="7">
        <f>Metadata!H1059+1</f>
        <v>1</v>
      </c>
    </row>
    <row r="1017" spans="8:8" ht="13" x14ac:dyDescent="0.15">
      <c r="H1017" s="7">
        <f>Metadata!H1060+1</f>
        <v>1</v>
      </c>
    </row>
    <row r="1018" spans="8:8" ht="13" x14ac:dyDescent="0.15">
      <c r="H1018" s="7">
        <f>Metadata!H1061+1</f>
        <v>1</v>
      </c>
    </row>
    <row r="1019" spans="8:8" ht="13" x14ac:dyDescent="0.15">
      <c r="H1019" s="7">
        <f>Metadata!H1062+1</f>
        <v>1</v>
      </c>
    </row>
    <row r="1020" spans="8:8" ht="13" x14ac:dyDescent="0.15">
      <c r="H1020" s="7">
        <f>Metadata!H1063+1</f>
        <v>1</v>
      </c>
    </row>
    <row r="1021" spans="8:8" ht="13" x14ac:dyDescent="0.15">
      <c r="H1021" s="7">
        <f>Metadata!H1064+1</f>
        <v>1</v>
      </c>
    </row>
    <row r="1022" spans="8:8" ht="13" x14ac:dyDescent="0.15">
      <c r="H1022" s="7">
        <f>Metadata!H1065+1</f>
        <v>1</v>
      </c>
    </row>
    <row r="1023" spans="8:8" ht="13" x14ac:dyDescent="0.15">
      <c r="H1023" s="7">
        <f>Metadata!H1066+1</f>
        <v>1</v>
      </c>
    </row>
    <row r="1024" spans="8:8" ht="13" x14ac:dyDescent="0.15">
      <c r="H1024" s="7">
        <f>Metadata!H1067+1</f>
        <v>1</v>
      </c>
    </row>
    <row r="1025" spans="8:8" ht="13" x14ac:dyDescent="0.15">
      <c r="H1025" s="7">
        <f>Metadata!H1068+1</f>
        <v>1</v>
      </c>
    </row>
    <row r="1026" spans="8:8" ht="13" x14ac:dyDescent="0.15">
      <c r="H1026" s="7">
        <f>Metadata!H1069+1</f>
        <v>1</v>
      </c>
    </row>
    <row r="1027" spans="8:8" ht="13" x14ac:dyDescent="0.15">
      <c r="H1027" s="7">
        <f>Metadata!H1070+1</f>
        <v>1</v>
      </c>
    </row>
    <row r="1028" spans="8:8" ht="13" x14ac:dyDescent="0.15">
      <c r="H1028" s="7">
        <f>Metadata!H1071+1</f>
        <v>1</v>
      </c>
    </row>
    <row r="1029" spans="8:8" ht="13" x14ac:dyDescent="0.15">
      <c r="H1029" s="7">
        <f>Metadata!H1072+1</f>
        <v>1</v>
      </c>
    </row>
    <row r="1030" spans="8:8" ht="13" x14ac:dyDescent="0.15">
      <c r="H1030" s="7">
        <f>Metadata!H1073+1</f>
        <v>1</v>
      </c>
    </row>
    <row r="1031" spans="8:8" ht="13" x14ac:dyDescent="0.15">
      <c r="H1031" s="7">
        <f>Metadata!H1074+1</f>
        <v>1</v>
      </c>
    </row>
    <row r="1032" spans="8:8" ht="13" x14ac:dyDescent="0.15">
      <c r="H1032" s="7">
        <f>Metadata!H1075+1</f>
        <v>1</v>
      </c>
    </row>
    <row r="1033" spans="8:8" ht="13" x14ac:dyDescent="0.15">
      <c r="H1033" s="7">
        <f>Metadata!H1076+1</f>
        <v>1</v>
      </c>
    </row>
    <row r="1034" spans="8:8" ht="13" x14ac:dyDescent="0.15">
      <c r="H1034" s="7">
        <f>Metadata!H1077+1</f>
        <v>1</v>
      </c>
    </row>
    <row r="1035" spans="8:8" ht="13" x14ac:dyDescent="0.15">
      <c r="H1035" s="7">
        <f>Metadata!H1078+1</f>
        <v>1</v>
      </c>
    </row>
    <row r="1036" spans="8:8" ht="13" x14ac:dyDescent="0.15">
      <c r="H1036" s="7">
        <f>Metadata!H1079+1</f>
        <v>1</v>
      </c>
    </row>
    <row r="1037" spans="8:8" ht="13" x14ac:dyDescent="0.15">
      <c r="H1037" s="7">
        <f>Metadata!H1080+1</f>
        <v>1</v>
      </c>
    </row>
    <row r="1038" spans="8:8" ht="13" x14ac:dyDescent="0.15">
      <c r="H1038" s="7">
        <f>Metadata!H1081+1</f>
        <v>1</v>
      </c>
    </row>
    <row r="1039" spans="8:8" ht="13" x14ac:dyDescent="0.15">
      <c r="H1039" s="7">
        <f>Metadata!H1082+1</f>
        <v>1</v>
      </c>
    </row>
    <row r="1040" spans="8:8" ht="13" x14ac:dyDescent="0.15">
      <c r="H1040" s="7">
        <f>Metadata!H1083+1</f>
        <v>1</v>
      </c>
    </row>
    <row r="1041" spans="8:8" ht="13" x14ac:dyDescent="0.15">
      <c r="H1041" s="7">
        <f>Metadata!H1084+1</f>
        <v>1</v>
      </c>
    </row>
    <row r="1042" spans="8:8" ht="13" x14ac:dyDescent="0.15">
      <c r="H1042" s="7">
        <f>Metadata!H1085+1</f>
        <v>1</v>
      </c>
    </row>
    <row r="1043" spans="8:8" ht="13" x14ac:dyDescent="0.15">
      <c r="H1043" s="7">
        <f>Metadata!H1086+1</f>
        <v>1</v>
      </c>
    </row>
    <row r="1044" spans="8:8" ht="13" x14ac:dyDescent="0.15">
      <c r="H1044" s="7">
        <f>Metadata!H1087+1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Business Information</vt:lpstr>
      <vt:lpstr>Quoting Tool</vt:lpstr>
      <vt:lpstr>Assumptions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 Woeste</cp:lastModifiedBy>
  <dcterms:created xsi:type="dcterms:W3CDTF">2016-11-15T02:33:38Z</dcterms:created>
  <dcterms:modified xsi:type="dcterms:W3CDTF">2022-10-19T19:50:20Z</dcterms:modified>
</cp:coreProperties>
</file>