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atschwerks.sharepoint.com/Technical Department/Components/Fuel_Injectors/Injector Flow Testing/Injector CHX/Format - Dodge/Dodge data by Dakota/Complete Formatted data/"/>
    </mc:Choice>
  </mc:AlternateContent>
  <xr:revisionPtr revIDLastSave="35" documentId="8_{2432499E-590E-4175-9BA9-D96CF05F98BE}" xr6:coauthVersionLast="47" xr6:coauthVersionMax="47" xr10:uidLastSave="{5351AE3D-7D67-4E53-B1AB-5E58A54CC602}"/>
  <workbookProtection workbookAlgorithmName="SHA-512" workbookHashValue="xJNjWze52VjyGSr5JNLcKBMwvoGiG3meZS2mBlUNrnSlyPT5Tu6q0CYJ8vf57NrDUrXVddJ1/+pjY5O9HtmVaA==" workbookSaltValue="Dxs3Eg2JUXBdo+b2xF6kDQ==" workbookSpinCount="100000" lockStructure="1"/>
  <bookViews>
    <workbookView xWindow="28680" yWindow="-120" windowWidth="29040" windowHeight="15840" xr2:uid="{78104EBE-751F-4233-9B25-33F4A009448F}"/>
  </bookViews>
  <sheets>
    <sheet name="17u-42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D21" i="1"/>
  <c r="D20" i="1"/>
  <c r="D19" i="1"/>
  <c r="D18" i="1"/>
  <c r="D17" i="1"/>
  <c r="D16" i="1"/>
  <c r="D15" i="1"/>
  <c r="D14" i="1"/>
  <c r="D13" i="1"/>
  <c r="D12" i="1"/>
  <c r="D11" i="1"/>
  <c r="D10" i="1"/>
  <c r="F10" i="2"/>
  <c r="G10" i="2"/>
  <c r="H10" i="2"/>
  <c r="I10" i="2"/>
  <c r="J10" i="2"/>
  <c r="K10" i="2"/>
  <c r="L10" i="2"/>
  <c r="M10" i="2"/>
  <c r="N10" i="2"/>
  <c r="O10" i="2"/>
  <c r="P10" i="2"/>
  <c r="E10" i="2"/>
  <c r="C23" i="1"/>
  <c r="H9" i="1"/>
  <c r="G23" i="1"/>
  <c r="I9" i="1"/>
  <c r="J9" i="1"/>
  <c r="H23" i="1"/>
  <c r="H24" i="1"/>
  <c r="H25" i="1"/>
  <c r="K9" i="1"/>
  <c r="L9" i="1"/>
  <c r="I23" i="1"/>
  <c r="M9" i="1"/>
  <c r="N9" i="1"/>
  <c r="J23" i="1"/>
  <c r="J22" i="1"/>
  <c r="J21" i="1"/>
  <c r="O9" i="1"/>
  <c r="P9" i="1"/>
  <c r="K23" i="1"/>
  <c r="Q9" i="1"/>
  <c r="L23" i="1"/>
  <c r="L24" i="1"/>
  <c r="L25" i="1"/>
  <c r="R9" i="1"/>
  <c r="O23" i="1"/>
  <c r="O22" i="1"/>
  <c r="O21" i="1"/>
  <c r="G9" i="1"/>
  <c r="E13" i="2"/>
  <c r="D27" i="1" s="1"/>
  <c r="N23" i="1"/>
  <c r="N22" i="1"/>
  <c r="N21" i="1"/>
  <c r="K22" i="1"/>
  <c r="K21" i="1"/>
  <c r="K24" i="1"/>
  <c r="K25" i="1"/>
  <c r="G22" i="1"/>
  <c r="G21" i="1"/>
  <c r="G24" i="1"/>
  <c r="G25" i="1"/>
  <c r="I22" i="1"/>
  <c r="I21" i="1"/>
  <c r="I24" i="1"/>
  <c r="I25" i="1"/>
  <c r="M23" i="1"/>
  <c r="M22" i="1"/>
  <c r="M21" i="1"/>
  <c r="J24" i="1"/>
  <c r="J25" i="1"/>
  <c r="O24" i="1"/>
  <c r="O25" i="1"/>
  <c r="L22" i="1"/>
  <c r="L21" i="1"/>
  <c r="H22" i="1"/>
  <c r="H21" i="1"/>
  <c r="H29" i="1"/>
  <c r="H30" i="1"/>
  <c r="H31" i="1"/>
  <c r="H32" i="1"/>
  <c r="H33" i="1"/>
  <c r="D23" i="1"/>
  <c r="O29" i="1"/>
  <c r="O30" i="1"/>
  <c r="O31" i="1"/>
  <c r="O32" i="1"/>
  <c r="O33" i="1"/>
  <c r="N29" i="1"/>
  <c r="N30" i="1"/>
  <c r="N31" i="1"/>
  <c r="N32" i="1"/>
  <c r="N33" i="1"/>
  <c r="M29" i="1"/>
  <c r="M30" i="1"/>
  <c r="M31" i="1"/>
  <c r="M32" i="1"/>
  <c r="M33" i="1"/>
  <c r="L29" i="1"/>
  <c r="L30" i="1"/>
  <c r="L31" i="1"/>
  <c r="L32" i="1"/>
  <c r="L33" i="1"/>
  <c r="K29" i="1"/>
  <c r="J29" i="1"/>
  <c r="J30" i="1"/>
  <c r="J31" i="1"/>
  <c r="J32" i="1"/>
  <c r="J33" i="1"/>
  <c r="I29" i="1"/>
  <c r="I30" i="1"/>
  <c r="I31" i="1"/>
  <c r="I32" i="1"/>
  <c r="I33" i="1"/>
  <c r="O13" i="1"/>
  <c r="O14" i="1"/>
  <c r="O15" i="1"/>
  <c r="O16" i="1"/>
  <c r="O17" i="1"/>
  <c r="N13" i="1"/>
  <c r="N14" i="1"/>
  <c r="N15" i="1"/>
  <c r="N16" i="1"/>
  <c r="N17" i="1"/>
  <c r="M13" i="1"/>
  <c r="M14" i="1"/>
  <c r="M15" i="1"/>
  <c r="M16" i="1"/>
  <c r="M17" i="1"/>
  <c r="L13" i="1"/>
  <c r="K13" i="1"/>
  <c r="K14" i="1"/>
  <c r="K15" i="1"/>
  <c r="K16" i="1"/>
  <c r="K17" i="1"/>
  <c r="J13" i="1"/>
  <c r="J14" i="1"/>
  <c r="J15" i="1"/>
  <c r="J16" i="1"/>
  <c r="J17" i="1"/>
  <c r="I13" i="1"/>
  <c r="I14" i="1"/>
  <c r="I15" i="1"/>
  <c r="I16" i="1"/>
  <c r="I17" i="1"/>
  <c r="H13" i="1"/>
  <c r="H14" i="1"/>
  <c r="H15" i="1"/>
  <c r="H16" i="1"/>
  <c r="H17" i="1"/>
  <c r="G13" i="1"/>
  <c r="G14" i="1"/>
  <c r="G15" i="1"/>
  <c r="G16" i="1"/>
  <c r="G17" i="1"/>
  <c r="K30" i="1"/>
  <c r="K31" i="1"/>
  <c r="K32" i="1"/>
  <c r="K33" i="1"/>
  <c r="L14" i="1"/>
  <c r="L15" i="1"/>
  <c r="L16" i="1"/>
  <c r="L17" i="1"/>
  <c r="N24" i="1"/>
  <c r="N25" i="1"/>
  <c r="M24" i="1"/>
  <c r="M25" i="1"/>
  <c r="G29" i="1"/>
  <c r="G30" i="1"/>
  <c r="G31" i="1"/>
  <c r="G32" i="1"/>
  <c r="G33" i="1"/>
  <c r="N36" i="1" l="1"/>
</calcChain>
</file>

<file path=xl/sharedStrings.xml><?xml version="1.0" encoding="utf-8"?>
<sst xmlns="http://schemas.openxmlformats.org/spreadsheetml/2006/main" count="31" uniqueCount="25">
  <si>
    <t>Fuel Injector Characterization Summary</t>
  </si>
  <si>
    <t>Deatschwerks Dodge/Chrysler/Jeep Injector data</t>
  </si>
  <si>
    <t>Injector Pulse Width: (ms)</t>
  </si>
  <si>
    <t>Fuel mass: 
(Mg/shot)</t>
  </si>
  <si>
    <t>Ignition Voltage (all in Ms)</t>
  </si>
  <si>
    <t>KPA</t>
  </si>
  <si>
    <t>injector min PW:</t>
  </si>
  <si>
    <t>Start up scaler:</t>
  </si>
  <si>
    <t>Input Your Start Up Scaler:</t>
  </si>
  <si>
    <t>Input Your Max Fuel Mass:</t>
  </si>
  <si>
    <t>Input Your Max Pulsewidth:</t>
  </si>
  <si>
    <t>Startup Inj. PW in MS</t>
  </si>
  <si>
    <t>Multiply the entire table by this number to have your new Startup Inj. PW:</t>
  </si>
  <si>
    <t>DO NOT SAVE WITHOUT PROTECTING THE WORKBOOK AND SHEET WITH A PASSWORD</t>
  </si>
  <si>
    <t>HIDE THIS PAGE BEFORE PROTECTING WORKBOOK</t>
  </si>
  <si>
    <t>Input GM SPA Slope:</t>
  </si>
  <si>
    <t>Battery Offset Calc:</t>
  </si>
  <si>
    <t>Use battery offset equation:</t>
  </si>
  <si>
    <t>(((x.xxx*(E9*E9))-(x.xxxx*E9))+x.xxxxx)</t>
  </si>
  <si>
    <t>OE injector size:</t>
  </si>
  <si>
    <t>Input DW injector size:</t>
  </si>
  <si>
    <t>@58psi</t>
  </si>
  <si>
    <t>*Fill in RED cells from corresponding OEM ECU values</t>
  </si>
  <si>
    <t>*use the offset table below that best matches</t>
  </si>
  <si>
    <t>17u-XX-0042-X, 17u-XX-0450-X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</si>
</sst>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indexed="8"/>
      <name val="Calibri"/>
      <family val="2"/>
    </font>
    <font>
      <b/>
      <sz val="24"/>
      <color theme="5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25"/>
      <color theme="1"/>
      <name val="Calibri"/>
      <family val="2"/>
      <scheme val="minor"/>
    </font>
    <font>
      <sz val="25"/>
      <color indexed="8"/>
      <name val="Calibri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9" fontId="5" fillId="0" borderId="0" applyFill="0" applyBorder="0" applyAlignment="0" applyProtection="0"/>
  </cellStyleXfs>
  <cellXfs count="53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1" fillId="2" borderId="1" xfId="0" applyFont="1" applyFill="1" applyBorder="1"/>
    <xf numFmtId="0" fontId="0" fillId="0" borderId="0" xfId="0" applyAlignment="1"/>
    <xf numFmtId="0" fontId="1" fillId="2" borderId="1" xfId="0" applyFont="1" applyFill="1" applyBorder="1" applyAlignment="1">
      <alignment horizontal="right"/>
    </xf>
    <xf numFmtId="0" fontId="0" fillId="0" borderId="0" xfId="0" applyAlignment="1" applyProtection="1">
      <protection hidden="1"/>
    </xf>
    <xf numFmtId="0" fontId="4" fillId="0" borderId="0" xfId="0" applyFont="1" applyAlignment="1">
      <alignment vertical="center" wrapText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/>
      <protection hidden="1"/>
    </xf>
    <xf numFmtId="164" fontId="5" fillId="0" borderId="0" xfId="1" applyNumberFormat="1" applyAlignment="1" applyProtection="1">
      <alignment horizontal="left"/>
      <protection hidden="1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/>
    <xf numFmtId="164" fontId="5" fillId="0" borderId="1" xfId="1" applyNumberFormat="1" applyFill="1" applyBorder="1" applyAlignment="1" applyProtection="1">
      <alignment horizontal="center"/>
      <protection hidden="1"/>
    </xf>
    <xf numFmtId="0" fontId="0" fillId="0" borderId="0" xfId="0" applyAlignment="1">
      <alignment horizontal="right"/>
    </xf>
    <xf numFmtId="0" fontId="0" fillId="0" borderId="1" xfId="0" applyBorder="1" applyProtection="1">
      <protection hidden="1"/>
    </xf>
    <xf numFmtId="0" fontId="0" fillId="0" borderId="0" xfId="0" quotePrefix="1"/>
    <xf numFmtId="164" fontId="8" fillId="4" borderId="1" xfId="1" applyNumberFormat="1" applyFont="1" applyFill="1" applyBorder="1" applyAlignment="1" applyProtection="1">
      <alignment horizontal="center"/>
      <protection hidden="1"/>
    </xf>
    <xf numFmtId="164" fontId="1" fillId="4" borderId="1" xfId="0" applyNumberFormat="1" applyFont="1" applyFill="1" applyBorder="1" applyProtection="1">
      <protection hidden="1"/>
    </xf>
    <xf numFmtId="164" fontId="1" fillId="4" borderId="2" xfId="0" applyNumberFormat="1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165" fontId="1" fillId="4" borderId="1" xfId="0" applyNumberFormat="1" applyFont="1" applyFill="1" applyBorder="1" applyAlignment="1" applyProtection="1">
      <alignment horizontal="center" vertical="center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164" fontId="1" fillId="4" borderId="1" xfId="0" applyNumberFormat="1" applyFont="1" applyFill="1" applyBorder="1" applyAlignment="1">
      <alignment horizontal="center"/>
    </xf>
    <xf numFmtId="0" fontId="7" fillId="0" borderId="0" xfId="1" applyFont="1" applyAlignme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right"/>
    </xf>
    <xf numFmtId="0" fontId="1" fillId="4" borderId="1" xfId="0" quotePrefix="1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9" fillId="0" borderId="11" xfId="1" applyFont="1" applyBorder="1" applyAlignment="1">
      <alignment horizontal="center" vertical="top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F392B02A-B073-4A7F-9DA7-55891F0A0365}"/>
    <cellStyle name="Percent 2" xfId="2" xr:uid="{9C7948F4-F19B-4544-A9A8-9EB48D1B73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3</xdr:col>
      <xdr:colOff>438150</xdr:colOff>
      <xdr:row>3</xdr:row>
      <xdr:rowOff>34963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AB2F0E-3820-40B4-AA30-63D89943C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57150"/>
          <a:ext cx="2657475" cy="901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BC07A-0801-48D7-8E84-7856860B7321}">
  <dimension ref="A1:R45"/>
  <sheetViews>
    <sheetView tabSelected="1" workbookViewId="0">
      <selection activeCell="C7" sqref="C7:C8"/>
    </sheetView>
  </sheetViews>
  <sheetFormatPr defaultRowHeight="15" x14ac:dyDescent="0.25"/>
  <cols>
    <col min="1" max="1" width="5.5703125" customWidth="1"/>
    <col min="2" max="2" width="10.28515625" customWidth="1"/>
    <col min="3" max="4" width="18.7109375" customWidth="1"/>
    <col min="5" max="5" width="9.140625" customWidth="1"/>
  </cols>
  <sheetData>
    <row r="1" spans="1:18" x14ac:dyDescent="0.25">
      <c r="A1" s="2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2"/>
      <c r="Q1" s="2"/>
      <c r="R1" s="2"/>
    </row>
    <row r="2" spans="1:18" ht="31.5" x14ac:dyDescent="0.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2"/>
    </row>
    <row r="3" spans="1:18" ht="26.25" x14ac:dyDescent="0.2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2"/>
    </row>
    <row r="4" spans="1:18" ht="26.25" x14ac:dyDescent="0.25">
      <c r="A4" s="46" t="s">
        <v>24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2"/>
    </row>
    <row r="5" spans="1:18" s="2" customFormat="1" ht="8.2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8" ht="15" customHeight="1" x14ac:dyDescent="0.5">
      <c r="A6" s="31"/>
      <c r="B6" s="31"/>
      <c r="C6" s="31"/>
      <c r="D6" s="31"/>
      <c r="E6" s="31"/>
      <c r="F6" s="31"/>
      <c r="G6" s="38" t="s">
        <v>23</v>
      </c>
      <c r="H6" s="38"/>
      <c r="I6" s="38"/>
      <c r="J6" s="38"/>
      <c r="K6" s="38"/>
      <c r="L6" s="38"/>
      <c r="M6" s="38"/>
      <c r="N6" s="38"/>
      <c r="O6" s="38"/>
      <c r="P6" s="31"/>
      <c r="Q6" s="31"/>
      <c r="R6" s="5"/>
    </row>
    <row r="7" spans="1:18" ht="15" customHeight="1" x14ac:dyDescent="0.25">
      <c r="A7" s="10"/>
      <c r="B7" s="2"/>
      <c r="C7" s="47" t="s">
        <v>2</v>
      </c>
      <c r="D7" s="47" t="s">
        <v>3</v>
      </c>
      <c r="E7" s="5"/>
      <c r="F7" s="2"/>
      <c r="G7" s="35" t="s">
        <v>4</v>
      </c>
      <c r="H7" s="36"/>
      <c r="I7" s="36"/>
      <c r="J7" s="36"/>
      <c r="K7" s="36"/>
      <c r="L7" s="36"/>
      <c r="M7" s="36"/>
      <c r="N7" s="36"/>
      <c r="O7" s="36"/>
      <c r="P7" s="15"/>
      <c r="Q7" s="15"/>
      <c r="R7" s="16"/>
    </row>
    <row r="8" spans="1:18" ht="15" customHeight="1" x14ac:dyDescent="0.25">
      <c r="A8" s="2"/>
      <c r="B8" s="11"/>
      <c r="C8" s="48"/>
      <c r="D8" s="48"/>
      <c r="E8" s="2"/>
      <c r="F8" s="17" t="s">
        <v>5</v>
      </c>
      <c r="G8" s="6">
        <v>5</v>
      </c>
      <c r="H8" s="6">
        <v>6</v>
      </c>
      <c r="I8" s="6">
        <v>6.5</v>
      </c>
      <c r="J8" s="6">
        <v>7</v>
      </c>
      <c r="K8" s="6">
        <v>7.5</v>
      </c>
      <c r="L8" s="6">
        <v>8</v>
      </c>
      <c r="M8" s="6">
        <v>9</v>
      </c>
      <c r="N8" s="6">
        <v>10</v>
      </c>
      <c r="O8" s="6">
        <v>11</v>
      </c>
      <c r="P8" s="6">
        <v>12</v>
      </c>
      <c r="Q8" s="6">
        <v>14</v>
      </c>
      <c r="R8" s="6">
        <v>15.8</v>
      </c>
    </row>
    <row r="9" spans="1:18" x14ac:dyDescent="0.25">
      <c r="A9" s="2"/>
      <c r="B9" s="11"/>
      <c r="C9" s="26">
        <v>0</v>
      </c>
      <c r="D9" s="27">
        <v>0</v>
      </c>
      <c r="E9" s="2"/>
      <c r="F9" s="17">
        <v>400</v>
      </c>
      <c r="G9" s="24">
        <f>Sheet2!E10</f>
        <v>2.3527</v>
      </c>
      <c r="H9" s="24">
        <f>Sheet2!F10</f>
        <v>2.0706000000000002</v>
      </c>
      <c r="I9" s="24">
        <f>Sheet2!G10</f>
        <v>1.9378000000000002</v>
      </c>
      <c r="J9" s="24">
        <f>Sheet2!H10</f>
        <v>1.8105000000000002</v>
      </c>
      <c r="K9" s="24">
        <f>Sheet2!I10</f>
        <v>1.6887000000000003</v>
      </c>
      <c r="L9" s="24">
        <f>Sheet2!J10</f>
        <v>1.5724</v>
      </c>
      <c r="M9" s="24">
        <f>Sheet2!K10</f>
        <v>1.3563000000000001</v>
      </c>
      <c r="N9" s="24">
        <f>Sheet2!L10</f>
        <v>1.1621999999999995</v>
      </c>
      <c r="O9" s="24">
        <f>Sheet2!M10</f>
        <v>0.99010000000000042</v>
      </c>
      <c r="P9" s="24">
        <f>Sheet2!N10</f>
        <v>0.83999999999999986</v>
      </c>
      <c r="Q9" s="24">
        <f>Sheet2!O10</f>
        <v>0.60580000000000034</v>
      </c>
      <c r="R9" s="24">
        <f>Sheet2!P10</f>
        <v>0.47025999999999968</v>
      </c>
    </row>
    <row r="10" spans="1:18" x14ac:dyDescent="0.25">
      <c r="A10" s="2"/>
      <c r="B10" s="11"/>
      <c r="C10" s="26">
        <v>0.1</v>
      </c>
      <c r="D10" s="28">
        <f>(Sheet2!E6*C10)/1000</f>
        <v>5.5150719999999998E-4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x14ac:dyDescent="0.25">
      <c r="A11" s="2"/>
      <c r="B11" s="12"/>
      <c r="C11" s="26">
        <v>0.2</v>
      </c>
      <c r="D11" s="28">
        <f>(Sheet2!E6*C11)/1000</f>
        <v>1.1030144E-3</v>
      </c>
      <c r="E11" s="2"/>
      <c r="F11" s="2"/>
      <c r="G11" s="35" t="s">
        <v>4</v>
      </c>
      <c r="H11" s="36"/>
      <c r="I11" s="36"/>
      <c r="J11" s="36"/>
      <c r="K11" s="36"/>
      <c r="L11" s="36"/>
      <c r="M11" s="36"/>
      <c r="N11" s="36"/>
      <c r="O11" s="37"/>
      <c r="P11" s="2"/>
      <c r="Q11" s="2"/>
      <c r="R11" s="2"/>
    </row>
    <row r="12" spans="1:18" x14ac:dyDescent="0.25">
      <c r="A12" s="2"/>
      <c r="B12" s="2"/>
      <c r="C12" s="26">
        <v>0.3</v>
      </c>
      <c r="D12" s="28">
        <f>(Sheet2!E6*C12)/1000</f>
        <v>1.6545215999999999E-3</v>
      </c>
      <c r="E12" s="2"/>
      <c r="F12" s="17" t="s">
        <v>5</v>
      </c>
      <c r="G12" s="6">
        <v>6</v>
      </c>
      <c r="H12" s="6">
        <v>7</v>
      </c>
      <c r="I12" s="6">
        <v>8</v>
      </c>
      <c r="J12" s="6">
        <v>10</v>
      </c>
      <c r="K12" s="6">
        <v>12</v>
      </c>
      <c r="L12" s="6">
        <v>14</v>
      </c>
      <c r="M12" s="6">
        <v>15.8</v>
      </c>
      <c r="N12" s="6">
        <v>15.8</v>
      </c>
      <c r="O12" s="6">
        <v>15.8</v>
      </c>
      <c r="P12" s="2"/>
      <c r="Q12" s="2"/>
      <c r="R12" s="2"/>
    </row>
    <row r="13" spans="1:18" x14ac:dyDescent="0.25">
      <c r="A13" s="2"/>
      <c r="B13" s="2"/>
      <c r="C13" s="26">
        <v>0.4</v>
      </c>
      <c r="D13" s="28">
        <f>(Sheet2!E6*C13)/1000</f>
        <v>2.2060287999999999E-3</v>
      </c>
      <c r="E13" s="2"/>
      <c r="F13" s="17">
        <v>0</v>
      </c>
      <c r="G13" s="25">
        <f>H9</f>
        <v>2.0706000000000002</v>
      </c>
      <c r="H13" s="25">
        <f>J9</f>
        <v>1.8105000000000002</v>
      </c>
      <c r="I13" s="25">
        <f>L9</f>
        <v>1.5724</v>
      </c>
      <c r="J13" s="25">
        <f>N9</f>
        <v>1.1621999999999995</v>
      </c>
      <c r="K13" s="25">
        <f>P9</f>
        <v>0.83999999999999986</v>
      </c>
      <c r="L13" s="25">
        <f>Q9</f>
        <v>0.60580000000000034</v>
      </c>
      <c r="M13" s="25">
        <f>R9</f>
        <v>0.47025999999999968</v>
      </c>
      <c r="N13" s="25">
        <f>R9</f>
        <v>0.47025999999999968</v>
      </c>
      <c r="O13" s="25">
        <f>R9</f>
        <v>0.47025999999999968</v>
      </c>
      <c r="P13" s="2"/>
      <c r="Q13" s="2"/>
      <c r="R13" s="2"/>
    </row>
    <row r="14" spans="1:18" x14ac:dyDescent="0.25">
      <c r="A14" s="2"/>
      <c r="B14" s="2"/>
      <c r="C14" s="26">
        <v>0.5</v>
      </c>
      <c r="D14" s="28">
        <f>(Sheet2!E6*C14)/1000</f>
        <v>2.7575360000000001E-3</v>
      </c>
      <c r="E14" s="2"/>
      <c r="F14" s="17">
        <v>20</v>
      </c>
      <c r="G14" s="25">
        <f>G13*1.01</f>
        <v>2.0913060000000003</v>
      </c>
      <c r="H14" s="25">
        <f t="shared" ref="H14:O17" si="0">H13*1.01</f>
        <v>1.8286050000000003</v>
      </c>
      <c r="I14" s="25">
        <f t="shared" si="0"/>
        <v>1.5881240000000001</v>
      </c>
      <c r="J14" s="25">
        <f t="shared" si="0"/>
        <v>1.1738219999999995</v>
      </c>
      <c r="K14" s="25">
        <f t="shared" si="0"/>
        <v>0.84839999999999982</v>
      </c>
      <c r="L14" s="25">
        <f t="shared" si="0"/>
        <v>0.61185800000000035</v>
      </c>
      <c r="M14" s="25">
        <f t="shared" si="0"/>
        <v>0.47496259999999968</v>
      </c>
      <c r="N14" s="25">
        <f t="shared" si="0"/>
        <v>0.47496259999999968</v>
      </c>
      <c r="O14" s="25">
        <f t="shared" si="0"/>
        <v>0.47496259999999968</v>
      </c>
      <c r="P14" s="2"/>
      <c r="Q14" s="2"/>
      <c r="R14" s="7"/>
    </row>
    <row r="15" spans="1:18" x14ac:dyDescent="0.25">
      <c r="A15" s="2"/>
      <c r="B15" s="2"/>
      <c r="C15" s="26">
        <v>0.6</v>
      </c>
      <c r="D15" s="28">
        <f>(Sheet2!E6*C15)/1000</f>
        <v>3.3090431999999999E-3</v>
      </c>
      <c r="E15" s="2"/>
      <c r="F15" s="17">
        <v>40</v>
      </c>
      <c r="G15" s="25">
        <f t="shared" ref="G15:G17" si="1">G14*1.01</f>
        <v>2.1122190600000001</v>
      </c>
      <c r="H15" s="25">
        <f t="shared" si="0"/>
        <v>1.8468910500000002</v>
      </c>
      <c r="I15" s="25">
        <f t="shared" si="0"/>
        <v>1.60400524</v>
      </c>
      <c r="J15" s="25">
        <f t="shared" si="0"/>
        <v>1.1855602199999995</v>
      </c>
      <c r="K15" s="25">
        <f t="shared" si="0"/>
        <v>0.85688399999999987</v>
      </c>
      <c r="L15" s="25">
        <f t="shared" si="0"/>
        <v>0.61797658000000033</v>
      </c>
      <c r="M15" s="25">
        <f t="shared" si="0"/>
        <v>0.47971222599999969</v>
      </c>
      <c r="N15" s="25">
        <f t="shared" si="0"/>
        <v>0.47971222599999969</v>
      </c>
      <c r="O15" s="25">
        <f t="shared" si="0"/>
        <v>0.47971222599999969</v>
      </c>
      <c r="P15" s="2"/>
      <c r="Q15" s="2"/>
      <c r="R15" s="7"/>
    </row>
    <row r="16" spans="1:18" x14ac:dyDescent="0.25">
      <c r="A16" s="2"/>
      <c r="B16" s="2"/>
      <c r="C16" s="26">
        <v>0.7</v>
      </c>
      <c r="D16" s="28">
        <f>(Sheet2!E6*C16)/1000</f>
        <v>3.8605503999999996E-3</v>
      </c>
      <c r="E16" s="2"/>
      <c r="F16" s="17">
        <v>80</v>
      </c>
      <c r="G16" s="25">
        <f t="shared" si="1"/>
        <v>2.1333412506</v>
      </c>
      <c r="H16" s="25">
        <f t="shared" si="0"/>
        <v>1.8653599605000002</v>
      </c>
      <c r="I16" s="25">
        <f t="shared" si="0"/>
        <v>1.6200452923999999</v>
      </c>
      <c r="J16" s="25">
        <f t="shared" si="0"/>
        <v>1.1974158221999995</v>
      </c>
      <c r="K16" s="25">
        <f t="shared" si="0"/>
        <v>0.86545283999999989</v>
      </c>
      <c r="L16" s="25">
        <f t="shared" si="0"/>
        <v>0.62415634580000035</v>
      </c>
      <c r="M16" s="25">
        <f t="shared" si="0"/>
        <v>0.48450934825999969</v>
      </c>
      <c r="N16" s="25">
        <f t="shared" si="0"/>
        <v>0.48450934825999969</v>
      </c>
      <c r="O16" s="25">
        <f t="shared" si="0"/>
        <v>0.48450934825999969</v>
      </c>
      <c r="P16" s="2"/>
      <c r="Q16" s="2"/>
      <c r="R16" s="2"/>
    </row>
    <row r="17" spans="1:18" x14ac:dyDescent="0.25">
      <c r="A17" s="2"/>
      <c r="B17" s="2"/>
      <c r="C17" s="26">
        <v>0.9</v>
      </c>
      <c r="D17" s="28">
        <f>(Sheet2!E6*C17)/1000</f>
        <v>4.9635648000000004E-3</v>
      </c>
      <c r="E17" s="2"/>
      <c r="F17" s="17">
        <v>100</v>
      </c>
      <c r="G17" s="25">
        <f t="shared" si="1"/>
        <v>2.1546746631059999</v>
      </c>
      <c r="H17" s="25">
        <f t="shared" si="0"/>
        <v>1.8840135601050003</v>
      </c>
      <c r="I17" s="25">
        <f t="shared" si="0"/>
        <v>1.636245745324</v>
      </c>
      <c r="J17" s="25">
        <f t="shared" si="0"/>
        <v>1.2093899804219996</v>
      </c>
      <c r="K17" s="25">
        <f t="shared" si="0"/>
        <v>0.87410736839999992</v>
      </c>
      <c r="L17" s="25">
        <f t="shared" si="0"/>
        <v>0.63039790925800032</v>
      </c>
      <c r="M17" s="25">
        <f t="shared" si="0"/>
        <v>0.48935444174259968</v>
      </c>
      <c r="N17" s="25">
        <f t="shared" si="0"/>
        <v>0.48935444174259968</v>
      </c>
      <c r="O17" s="25">
        <f t="shared" si="0"/>
        <v>0.48935444174259968</v>
      </c>
      <c r="P17" s="2"/>
      <c r="Q17" s="2"/>
      <c r="R17" s="2"/>
    </row>
    <row r="18" spans="1:18" x14ac:dyDescent="0.25">
      <c r="A18" s="1"/>
      <c r="B18" s="2"/>
      <c r="C18" s="26">
        <v>1.2</v>
      </c>
      <c r="D18" s="28">
        <f>(Sheet2!E6*C18)/1000</f>
        <v>6.6180863999999997E-3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x14ac:dyDescent="0.25">
      <c r="A19" s="1"/>
      <c r="B19" s="2"/>
      <c r="C19" s="26">
        <v>1.8</v>
      </c>
      <c r="D19" s="28">
        <f>(Sheet2!E6*C19)/1000</f>
        <v>9.9271296000000009E-3</v>
      </c>
      <c r="E19" s="2"/>
      <c r="F19" s="2"/>
      <c r="G19" s="35" t="s">
        <v>4</v>
      </c>
      <c r="H19" s="36"/>
      <c r="I19" s="36"/>
      <c r="J19" s="36"/>
      <c r="K19" s="36"/>
      <c r="L19" s="36"/>
      <c r="M19" s="36"/>
      <c r="N19" s="36"/>
      <c r="O19" s="37"/>
      <c r="P19" s="2"/>
      <c r="Q19" s="2"/>
      <c r="R19" s="9"/>
    </row>
    <row r="20" spans="1:18" x14ac:dyDescent="0.25">
      <c r="A20" s="1"/>
      <c r="B20" s="2"/>
      <c r="C20" s="26">
        <v>2.8</v>
      </c>
      <c r="D20" s="28">
        <f>(Sheet2!E6*C20)/1000</f>
        <v>1.5442201599999998E-2</v>
      </c>
      <c r="E20" s="2"/>
      <c r="F20" s="17" t="s">
        <v>5</v>
      </c>
      <c r="G20" s="6">
        <v>6</v>
      </c>
      <c r="H20" s="6">
        <v>7</v>
      </c>
      <c r="I20" s="6">
        <v>8</v>
      </c>
      <c r="J20" s="6">
        <v>10</v>
      </c>
      <c r="K20" s="6">
        <v>12</v>
      </c>
      <c r="L20" s="6">
        <v>14</v>
      </c>
      <c r="M20" s="6">
        <v>15.8</v>
      </c>
      <c r="N20" s="6">
        <v>15.8</v>
      </c>
      <c r="O20" s="6">
        <v>15.8</v>
      </c>
      <c r="P20" s="2"/>
      <c r="Q20" s="2"/>
      <c r="R20" s="14"/>
    </row>
    <row r="21" spans="1:18" x14ac:dyDescent="0.25">
      <c r="A21" s="1"/>
      <c r="B21" s="2"/>
      <c r="C21" s="26">
        <v>10</v>
      </c>
      <c r="D21" s="28">
        <f>(Sheet2!E6*C21)/1000</f>
        <v>5.515072E-2</v>
      </c>
      <c r="E21" s="2"/>
      <c r="F21" s="17">
        <v>320</v>
      </c>
      <c r="G21" s="25">
        <f>G22*0.98</f>
        <v>1.9886042399999999</v>
      </c>
      <c r="H21" s="25">
        <f t="shared" ref="H21:O22" si="2">H22*0.98</f>
        <v>1.7388042000000001</v>
      </c>
      <c r="I21" s="25">
        <f t="shared" si="2"/>
        <v>1.51013296</v>
      </c>
      <c r="J21" s="25">
        <f t="shared" si="2"/>
        <v>1.1161768799999994</v>
      </c>
      <c r="K21" s="25">
        <f t="shared" si="2"/>
        <v>0.80673599999999979</v>
      </c>
      <c r="L21" s="25">
        <f t="shared" si="2"/>
        <v>0.58181032000000033</v>
      </c>
      <c r="M21" s="25">
        <f t="shared" si="2"/>
        <v>0.4516377039999997</v>
      </c>
      <c r="N21" s="25">
        <f t="shared" si="2"/>
        <v>0.4516377039999997</v>
      </c>
      <c r="O21" s="25">
        <f t="shared" si="2"/>
        <v>0.4516377039999997</v>
      </c>
      <c r="P21" s="2"/>
      <c r="Q21" s="2"/>
      <c r="R21" s="7"/>
    </row>
    <row r="22" spans="1:18" x14ac:dyDescent="0.25">
      <c r="A22" s="1"/>
      <c r="B22" s="2"/>
      <c r="C22" s="26">
        <f>(D22/Sheet2!E6)*1000</f>
        <v>185.491685330672</v>
      </c>
      <c r="D22" s="28">
        <v>1.0229999999999999</v>
      </c>
      <c r="E22" s="2"/>
      <c r="F22" s="17">
        <v>360</v>
      </c>
      <c r="G22" s="25">
        <f>G23*0.98</f>
        <v>2.029188</v>
      </c>
      <c r="H22" s="25">
        <f t="shared" si="2"/>
        <v>1.7742900000000001</v>
      </c>
      <c r="I22" s="25">
        <f t="shared" si="2"/>
        <v>1.5409520000000001</v>
      </c>
      <c r="J22" s="25">
        <f t="shared" si="2"/>
        <v>1.1389559999999994</v>
      </c>
      <c r="K22" s="25">
        <f t="shared" si="2"/>
        <v>0.82319999999999982</v>
      </c>
      <c r="L22" s="25">
        <f t="shared" si="2"/>
        <v>0.59368400000000032</v>
      </c>
      <c r="M22" s="25">
        <f t="shared" si="2"/>
        <v>0.46085479999999968</v>
      </c>
      <c r="N22" s="25">
        <f t="shared" si="2"/>
        <v>0.46085479999999968</v>
      </c>
      <c r="O22" s="25">
        <f t="shared" si="2"/>
        <v>0.46085479999999968</v>
      </c>
      <c r="P22" s="2"/>
      <c r="Q22" s="2"/>
      <c r="R22" s="7"/>
    </row>
    <row r="23" spans="1:18" x14ac:dyDescent="0.25">
      <c r="A23" s="1"/>
      <c r="B23" s="2"/>
      <c r="C23" s="29">
        <f>C22</f>
        <v>185.491685330672</v>
      </c>
      <c r="D23" s="28">
        <f>D22</f>
        <v>1.0229999999999999</v>
      </c>
      <c r="E23" s="2"/>
      <c r="F23" s="17">
        <v>400</v>
      </c>
      <c r="G23" s="25">
        <f>H9</f>
        <v>2.0706000000000002</v>
      </c>
      <c r="H23" s="25">
        <f>J9</f>
        <v>1.8105000000000002</v>
      </c>
      <c r="I23" s="25">
        <f>L9</f>
        <v>1.5724</v>
      </c>
      <c r="J23" s="25">
        <f>N9</f>
        <v>1.1621999999999995</v>
      </c>
      <c r="K23" s="25">
        <f>P9</f>
        <v>0.83999999999999986</v>
      </c>
      <c r="L23" s="25">
        <f>Q9</f>
        <v>0.60580000000000034</v>
      </c>
      <c r="M23" s="25">
        <f>R9</f>
        <v>0.47025999999999968</v>
      </c>
      <c r="N23" s="25">
        <f>R9</f>
        <v>0.47025999999999968</v>
      </c>
      <c r="O23" s="25">
        <f>R9</f>
        <v>0.47025999999999968</v>
      </c>
      <c r="P23" s="2"/>
      <c r="Q23" s="2"/>
      <c r="R23" s="7"/>
    </row>
    <row r="24" spans="1:18" s="2" customFormat="1" x14ac:dyDescent="0.25">
      <c r="F24" s="17">
        <v>440</v>
      </c>
      <c r="G24" s="25">
        <f>G23*1.02</f>
        <v>2.1120120000000004</v>
      </c>
      <c r="H24" s="25">
        <f t="shared" ref="H24:O25" si="3">H23*1.02</f>
        <v>1.8467100000000003</v>
      </c>
      <c r="I24" s="25">
        <f t="shared" si="3"/>
        <v>1.6038479999999999</v>
      </c>
      <c r="J24" s="25">
        <f t="shared" si="3"/>
        <v>1.1854439999999995</v>
      </c>
      <c r="K24" s="25">
        <f t="shared" si="3"/>
        <v>0.8567999999999999</v>
      </c>
      <c r="L24" s="25">
        <f t="shared" si="3"/>
        <v>0.61791600000000035</v>
      </c>
      <c r="M24" s="25">
        <f t="shared" si="3"/>
        <v>0.47966519999999968</v>
      </c>
      <c r="N24" s="25">
        <f t="shared" si="3"/>
        <v>0.47966519999999968</v>
      </c>
      <c r="O24" s="25">
        <f t="shared" si="3"/>
        <v>0.47966519999999968</v>
      </c>
      <c r="R24" s="7"/>
    </row>
    <row r="25" spans="1:18" x14ac:dyDescent="0.25">
      <c r="A25" s="1"/>
      <c r="B25" s="2"/>
      <c r="C25" s="8" t="s">
        <v>6</v>
      </c>
      <c r="D25" s="30">
        <v>0.15</v>
      </c>
      <c r="E25" s="2"/>
      <c r="F25" s="17">
        <v>520</v>
      </c>
      <c r="G25" s="25">
        <f>G24*1.02</f>
        <v>2.1542522400000004</v>
      </c>
      <c r="H25" s="25">
        <f t="shared" si="3"/>
        <v>1.8836442000000004</v>
      </c>
      <c r="I25" s="25">
        <f t="shared" si="3"/>
        <v>1.6359249599999999</v>
      </c>
      <c r="J25" s="25">
        <f t="shared" si="3"/>
        <v>1.2091528799999995</v>
      </c>
      <c r="K25" s="25">
        <f t="shared" si="3"/>
        <v>0.87393599999999994</v>
      </c>
      <c r="L25" s="25">
        <f t="shared" si="3"/>
        <v>0.63027432000000039</v>
      </c>
      <c r="M25" s="25">
        <f t="shared" si="3"/>
        <v>0.48925850399999971</v>
      </c>
      <c r="N25" s="25">
        <f t="shared" si="3"/>
        <v>0.48925850399999971</v>
      </c>
      <c r="O25" s="25">
        <f t="shared" si="3"/>
        <v>0.48925850399999971</v>
      </c>
      <c r="P25" s="2"/>
      <c r="Q25" s="2"/>
      <c r="R25" s="7"/>
    </row>
    <row r="26" spans="1:18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7"/>
      <c r="Q26" s="7"/>
      <c r="R26" s="7"/>
    </row>
    <row r="27" spans="1:18" x14ac:dyDescent="0.25">
      <c r="A27" s="1"/>
      <c r="B27" s="2"/>
      <c r="C27" s="8" t="s">
        <v>7</v>
      </c>
      <c r="D27" s="29">
        <f>((Sheet2!E14/Sheet2!E13)*D29)</f>
        <v>5.6832840308080801</v>
      </c>
      <c r="E27" s="7"/>
      <c r="F27" s="2"/>
      <c r="G27" s="35" t="s">
        <v>4</v>
      </c>
      <c r="H27" s="36"/>
      <c r="I27" s="36"/>
      <c r="J27" s="36"/>
      <c r="K27" s="36"/>
      <c r="L27" s="36"/>
      <c r="M27" s="36"/>
      <c r="N27" s="36"/>
      <c r="O27" s="37"/>
      <c r="P27" s="2"/>
      <c r="Q27" s="2"/>
      <c r="R27" s="2"/>
    </row>
    <row r="28" spans="1:18" x14ac:dyDescent="0.25">
      <c r="A28" s="1"/>
      <c r="B28" s="2"/>
      <c r="C28" s="13"/>
      <c r="D28" s="11"/>
      <c r="E28" s="2"/>
      <c r="F28" s="17" t="s">
        <v>5</v>
      </c>
      <c r="G28" s="6">
        <v>5</v>
      </c>
      <c r="H28" s="6">
        <v>5.7</v>
      </c>
      <c r="I28" s="6">
        <v>6.3</v>
      </c>
      <c r="J28" s="6">
        <v>7</v>
      </c>
      <c r="K28" s="6">
        <v>8</v>
      </c>
      <c r="L28" s="6">
        <v>10</v>
      </c>
      <c r="M28" s="6">
        <v>12</v>
      </c>
      <c r="N28" s="6">
        <v>14</v>
      </c>
      <c r="O28" s="6">
        <v>15.8</v>
      </c>
      <c r="P28" s="2"/>
      <c r="Q28" s="2"/>
      <c r="R28" s="2"/>
    </row>
    <row r="29" spans="1:18" x14ac:dyDescent="0.25">
      <c r="A29" s="1"/>
      <c r="B29" s="39" t="s">
        <v>8</v>
      </c>
      <c r="C29" s="40"/>
      <c r="D29" s="32">
        <v>3.6749999999999998</v>
      </c>
      <c r="E29" s="2"/>
      <c r="F29" s="17">
        <v>400</v>
      </c>
      <c r="G29" s="25">
        <f>G9</f>
        <v>2.3527</v>
      </c>
      <c r="H29" s="25">
        <f>(G9+G9+H9)/3</f>
        <v>2.2586666666666666</v>
      </c>
      <c r="I29" s="25">
        <f>(H9+I9)/2</f>
        <v>2.0042</v>
      </c>
      <c r="J29" s="25">
        <f>J9</f>
        <v>1.8105000000000002</v>
      </c>
      <c r="K29" s="25">
        <f>L9</f>
        <v>1.5724</v>
      </c>
      <c r="L29" s="25">
        <f>N9</f>
        <v>1.1621999999999995</v>
      </c>
      <c r="M29" s="25">
        <f>P9</f>
        <v>0.83999999999999986</v>
      </c>
      <c r="N29" s="25">
        <f>Q9</f>
        <v>0.60580000000000034</v>
      </c>
      <c r="O29" s="25">
        <f>R9</f>
        <v>0.47025999999999968</v>
      </c>
      <c r="P29" s="2"/>
      <c r="Q29" s="2"/>
      <c r="R29" s="2"/>
    </row>
    <row r="30" spans="1:18" x14ac:dyDescent="0.25">
      <c r="A30" s="1"/>
      <c r="B30" s="39" t="s">
        <v>9</v>
      </c>
      <c r="C30" s="40"/>
      <c r="D30" s="32">
        <v>1.0229999999999999</v>
      </c>
      <c r="E30" s="7"/>
      <c r="F30" s="17">
        <v>480</v>
      </c>
      <c r="G30" s="25">
        <f>G29*1.01</f>
        <v>2.3762270000000001</v>
      </c>
      <c r="H30" s="25">
        <f t="shared" ref="H30:O33" si="4">H29*1.01</f>
        <v>2.2812533333333334</v>
      </c>
      <c r="I30" s="25">
        <f t="shared" si="4"/>
        <v>2.0242420000000001</v>
      </c>
      <c r="J30" s="25">
        <f t="shared" si="4"/>
        <v>1.8286050000000003</v>
      </c>
      <c r="K30" s="25">
        <f t="shared" si="4"/>
        <v>1.5881240000000001</v>
      </c>
      <c r="L30" s="25">
        <f t="shared" si="4"/>
        <v>1.1738219999999995</v>
      </c>
      <c r="M30" s="25">
        <f t="shared" si="4"/>
        <v>0.84839999999999982</v>
      </c>
      <c r="N30" s="25">
        <f t="shared" si="4"/>
        <v>0.61185800000000035</v>
      </c>
      <c r="O30" s="25">
        <f t="shared" si="4"/>
        <v>0.47496259999999968</v>
      </c>
      <c r="P30" s="2"/>
      <c r="Q30" s="2"/>
      <c r="R30" s="2"/>
    </row>
    <row r="31" spans="1:18" x14ac:dyDescent="0.25">
      <c r="A31" s="1"/>
      <c r="B31" s="39" t="s">
        <v>10</v>
      </c>
      <c r="C31" s="40"/>
      <c r="D31" s="32">
        <v>241</v>
      </c>
      <c r="E31" s="2"/>
      <c r="F31" s="17">
        <v>517</v>
      </c>
      <c r="G31" s="25">
        <f t="shared" ref="G31:G33" si="5">G30*1.01</f>
        <v>2.3999892700000003</v>
      </c>
      <c r="H31" s="25">
        <f t="shared" si="4"/>
        <v>2.3040658666666669</v>
      </c>
      <c r="I31" s="25">
        <f t="shared" si="4"/>
        <v>2.0444844200000003</v>
      </c>
      <c r="J31" s="25">
        <f t="shared" si="4"/>
        <v>1.8468910500000002</v>
      </c>
      <c r="K31" s="25">
        <f t="shared" si="4"/>
        <v>1.60400524</v>
      </c>
      <c r="L31" s="25">
        <f t="shared" si="4"/>
        <v>1.1855602199999995</v>
      </c>
      <c r="M31" s="25">
        <f t="shared" si="4"/>
        <v>0.85688399999999987</v>
      </c>
      <c r="N31" s="25">
        <f t="shared" si="4"/>
        <v>0.61797658000000033</v>
      </c>
      <c r="O31" s="25">
        <f t="shared" si="4"/>
        <v>0.47971222599999969</v>
      </c>
      <c r="P31" s="2"/>
      <c r="Q31" s="2"/>
      <c r="R31" s="2"/>
    </row>
    <row r="32" spans="1:18" x14ac:dyDescent="0.25">
      <c r="A32" s="1"/>
      <c r="B32" s="2"/>
      <c r="C32" s="2"/>
      <c r="D32" s="2"/>
      <c r="E32" s="2"/>
      <c r="F32" s="17">
        <v>550</v>
      </c>
      <c r="G32" s="25">
        <f t="shared" si="5"/>
        <v>2.4239891627000003</v>
      </c>
      <c r="H32" s="25">
        <f t="shared" si="4"/>
        <v>2.3271065253333334</v>
      </c>
      <c r="I32" s="25">
        <f t="shared" si="4"/>
        <v>2.0649292642000003</v>
      </c>
      <c r="J32" s="25">
        <f t="shared" si="4"/>
        <v>1.8653599605000002</v>
      </c>
      <c r="K32" s="25">
        <f t="shared" si="4"/>
        <v>1.6200452923999999</v>
      </c>
      <c r="L32" s="25">
        <f t="shared" si="4"/>
        <v>1.1974158221999995</v>
      </c>
      <c r="M32" s="25">
        <f t="shared" si="4"/>
        <v>0.86545283999999989</v>
      </c>
      <c r="N32" s="25">
        <f t="shared" si="4"/>
        <v>0.62415634580000035</v>
      </c>
      <c r="O32" s="25">
        <f t="shared" si="4"/>
        <v>0.48450934825999969</v>
      </c>
      <c r="P32" s="2"/>
      <c r="Q32" s="2"/>
      <c r="R32" s="2"/>
    </row>
    <row r="33" spans="1:18" ht="15" customHeight="1" x14ac:dyDescent="0.25">
      <c r="A33" s="1"/>
      <c r="B33" s="2"/>
      <c r="C33" s="41" t="s">
        <v>22</v>
      </c>
      <c r="D33" s="42"/>
      <c r="E33" s="2"/>
      <c r="F33" s="17">
        <v>600</v>
      </c>
      <c r="G33" s="25">
        <f t="shared" si="5"/>
        <v>2.4482290543270002</v>
      </c>
      <c r="H33" s="25">
        <f t="shared" si="4"/>
        <v>2.3503775905866666</v>
      </c>
      <c r="I33" s="25">
        <f t="shared" si="4"/>
        <v>2.0855785568420004</v>
      </c>
      <c r="J33" s="25">
        <f t="shared" si="4"/>
        <v>1.8840135601050003</v>
      </c>
      <c r="K33" s="25">
        <f t="shared" si="4"/>
        <v>1.636245745324</v>
      </c>
      <c r="L33" s="25">
        <f t="shared" si="4"/>
        <v>1.2093899804219996</v>
      </c>
      <c r="M33" s="25">
        <f t="shared" si="4"/>
        <v>0.87410736839999992</v>
      </c>
      <c r="N33" s="25">
        <f t="shared" si="4"/>
        <v>0.63039790925800032</v>
      </c>
      <c r="O33" s="25">
        <f t="shared" si="4"/>
        <v>0.48935444174259968</v>
      </c>
      <c r="P33" s="2"/>
      <c r="Q33" s="2"/>
      <c r="R33" s="2"/>
    </row>
    <row r="34" spans="1:18" x14ac:dyDescent="0.25">
      <c r="A34" s="1"/>
      <c r="B34" s="2"/>
      <c r="C34" s="43"/>
      <c r="D34" s="4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5" customHeight="1" x14ac:dyDescent="0.25">
      <c r="A35" s="1"/>
      <c r="E35" s="2"/>
      <c r="F35" s="35" t="s">
        <v>11</v>
      </c>
      <c r="G35" s="36"/>
      <c r="H35" s="36"/>
      <c r="I35" s="36"/>
      <c r="J35" s="36"/>
      <c r="K35" s="36"/>
      <c r="L35" s="36"/>
      <c r="M35" s="36"/>
      <c r="N35" s="36"/>
      <c r="O35" s="37"/>
      <c r="P35" s="2"/>
      <c r="Q35" s="2"/>
      <c r="R35" s="2"/>
    </row>
    <row r="36" spans="1:18" ht="15" customHeight="1" x14ac:dyDescent="0.25">
      <c r="A36" s="1"/>
      <c r="E36" s="2"/>
      <c r="F36" s="33" t="s">
        <v>12</v>
      </c>
      <c r="G36" s="33"/>
      <c r="H36" s="33"/>
      <c r="I36" s="33"/>
      <c r="J36" s="33"/>
      <c r="K36" s="33"/>
      <c r="L36" s="33"/>
      <c r="M36" s="33"/>
      <c r="N36" s="34">
        <f>(Sheet2!E13/Sheet2!E14)</f>
        <v>0.64663317548066801</v>
      </c>
      <c r="O36" s="34"/>
      <c r="P36" s="1"/>
      <c r="Q36" s="1"/>
      <c r="R36" s="1"/>
    </row>
    <row r="37" spans="1:18" x14ac:dyDescent="0.25">
      <c r="A37" s="1"/>
      <c r="E37" s="2"/>
    </row>
    <row r="38" spans="1:18" x14ac:dyDescent="0.25">
      <c r="A38" s="1"/>
      <c r="B38" s="1"/>
      <c r="C38" s="2"/>
      <c r="N38" s="2"/>
      <c r="O38" s="2"/>
      <c r="P38" s="1"/>
      <c r="Q38" s="1"/>
      <c r="R38" s="1"/>
    </row>
    <row r="39" spans="1:18" x14ac:dyDescent="0.25">
      <c r="A39" s="1"/>
      <c r="B39" s="1"/>
      <c r="C39" s="2"/>
      <c r="N39" s="2"/>
      <c r="O39" s="2"/>
      <c r="P39" s="1"/>
      <c r="Q39" s="1"/>
      <c r="R39" s="1"/>
    </row>
    <row r="40" spans="1:18" x14ac:dyDescent="0.25">
      <c r="A40" s="1"/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1"/>
      <c r="Q40" s="1"/>
      <c r="R40" s="1"/>
    </row>
    <row r="41" spans="1:18" x14ac:dyDescent="0.25">
      <c r="A41" s="1"/>
      <c r="B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1"/>
      <c r="Q41" s="1"/>
      <c r="R41" s="1"/>
    </row>
    <row r="42" spans="1:18" x14ac:dyDescent="0.25">
      <c r="A42" s="1"/>
      <c r="B42" s="1"/>
      <c r="C42" s="7"/>
      <c r="D42" s="7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1"/>
      <c r="Q42" s="1"/>
      <c r="R42" s="1"/>
    </row>
    <row r="43" spans="1:18" x14ac:dyDescent="0.25">
      <c r="A43" s="1"/>
      <c r="B43" s="1"/>
      <c r="C43" s="7"/>
      <c r="D43" s="7"/>
      <c r="E43" s="2"/>
      <c r="F43" s="2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18" x14ac:dyDescent="0.25"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25"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</sheetData>
  <sheetProtection algorithmName="SHA-512" hashValue="i8GDsVlIunpgMqgXnTCIJgRivFNLdFVduGl/uLiH0Z/4LPwWSPFnSF9ml99NEBuEj6zrZovP6GKC1KrrUmE6gA==" saltValue="WG3TrWLsj0dzLZStBtZUbg==" spinCount="100000" sheet="1" objects="1" scenarios="1"/>
  <mergeCells count="17">
    <mergeCell ref="B31:C31"/>
    <mergeCell ref="C33:D34"/>
    <mergeCell ref="B29:C29"/>
    <mergeCell ref="B30:C30"/>
    <mergeCell ref="A2:Q2"/>
    <mergeCell ref="A3:Q3"/>
    <mergeCell ref="A4:Q4"/>
    <mergeCell ref="G19:O19"/>
    <mergeCell ref="G11:O11"/>
    <mergeCell ref="G7:O7"/>
    <mergeCell ref="D7:D8"/>
    <mergeCell ref="C7:C8"/>
    <mergeCell ref="F36:M36"/>
    <mergeCell ref="N36:O36"/>
    <mergeCell ref="F35:O35"/>
    <mergeCell ref="G27:O27"/>
    <mergeCell ref="G6:O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A804B-BEE5-4A43-A01A-18F7E8ACE8AF}">
  <dimension ref="B2:U14"/>
  <sheetViews>
    <sheetView workbookViewId="0">
      <selection activeCell="E10" sqref="E10:P10"/>
    </sheetView>
  </sheetViews>
  <sheetFormatPr defaultRowHeight="15" x14ac:dyDescent="0.25"/>
  <sheetData>
    <row r="2" spans="2:21" ht="32.25" x14ac:dyDescent="0.5">
      <c r="C2" s="19" t="s">
        <v>13</v>
      </c>
    </row>
    <row r="3" spans="2:21" x14ac:dyDescent="0.25">
      <c r="C3" s="49" t="s">
        <v>14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2:21" x14ac:dyDescent="0.25"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</row>
    <row r="6" spans="2:21" x14ac:dyDescent="0.25">
      <c r="C6" s="50" t="s">
        <v>15</v>
      </c>
      <c r="D6" s="50"/>
      <c r="E6" s="3">
        <v>5.515072</v>
      </c>
    </row>
    <row r="9" spans="2:21" x14ac:dyDescent="0.25">
      <c r="C9" t="s">
        <v>16</v>
      </c>
      <c r="E9" s="6">
        <v>5</v>
      </c>
      <c r="F9" s="6">
        <v>6</v>
      </c>
      <c r="G9" s="6">
        <v>6.5</v>
      </c>
      <c r="H9" s="6">
        <v>7</v>
      </c>
      <c r="I9" s="6">
        <v>7.5</v>
      </c>
      <c r="J9" s="6">
        <v>8</v>
      </c>
      <c r="K9" s="6">
        <v>9</v>
      </c>
      <c r="L9" s="6">
        <v>10</v>
      </c>
      <c r="M9" s="6">
        <v>11</v>
      </c>
      <c r="N9" s="6">
        <v>12</v>
      </c>
      <c r="O9" s="6">
        <v>14</v>
      </c>
      <c r="P9" s="6">
        <v>15.8</v>
      </c>
    </row>
    <row r="10" spans="2:21" x14ac:dyDescent="0.25">
      <c r="D10" s="21" t="s">
        <v>17</v>
      </c>
      <c r="E10" s="20">
        <f>(((0.011*(E9*E9))-(0.4031*E9))+4.0932)</f>
        <v>2.3527</v>
      </c>
      <c r="F10" s="20">
        <f t="shared" ref="F10:P10" si="0">(((0.011*(F9*F9))-(0.4031*F9))+4.0932)</f>
        <v>2.0706000000000002</v>
      </c>
      <c r="G10" s="20">
        <f t="shared" si="0"/>
        <v>1.9378000000000002</v>
      </c>
      <c r="H10" s="20">
        <f t="shared" si="0"/>
        <v>1.8105000000000002</v>
      </c>
      <c r="I10" s="20">
        <f t="shared" si="0"/>
        <v>1.6887000000000003</v>
      </c>
      <c r="J10" s="20">
        <f t="shared" si="0"/>
        <v>1.5724</v>
      </c>
      <c r="K10" s="20">
        <f t="shared" si="0"/>
        <v>1.3563000000000001</v>
      </c>
      <c r="L10" s="20">
        <f t="shared" si="0"/>
        <v>1.1621999999999995</v>
      </c>
      <c r="M10" s="20">
        <f t="shared" si="0"/>
        <v>0.99010000000000042</v>
      </c>
      <c r="N10" s="20">
        <f t="shared" si="0"/>
        <v>0.83999999999999986</v>
      </c>
      <c r="O10" s="20">
        <f t="shared" si="0"/>
        <v>0.60580000000000034</v>
      </c>
      <c r="P10" s="20">
        <f t="shared" si="0"/>
        <v>0.47025999999999968</v>
      </c>
    </row>
    <row r="11" spans="2:21" x14ac:dyDescent="0.25">
      <c r="B11" s="52" t="s">
        <v>18</v>
      </c>
      <c r="C11" s="52"/>
      <c r="D11" s="52"/>
      <c r="E11" s="52"/>
    </row>
    <row r="13" spans="2:21" x14ac:dyDescent="0.25">
      <c r="B13" s="51" t="s">
        <v>19</v>
      </c>
      <c r="C13" s="51"/>
      <c r="D13" s="51"/>
      <c r="E13" s="22">
        <f>(((3600000/'17u-42'!D31)*'17u-42'!D30)/453.592)</f>
        <v>33.689588442542806</v>
      </c>
    </row>
    <row r="14" spans="2:21" x14ac:dyDescent="0.25">
      <c r="B14" s="51" t="s">
        <v>20</v>
      </c>
      <c r="C14" s="51"/>
      <c r="D14" s="51"/>
      <c r="E14" s="3">
        <v>52.1</v>
      </c>
      <c r="F14" s="23" t="s">
        <v>21</v>
      </c>
    </row>
  </sheetData>
  <mergeCells count="5">
    <mergeCell ref="C3:U4"/>
    <mergeCell ref="C6:D6"/>
    <mergeCell ref="B14:D14"/>
    <mergeCell ref="B13:D13"/>
    <mergeCell ref="B11:E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BCFBEC65160547A71FDC2A9FD3FDF4" ma:contentTypeVersion="12" ma:contentTypeDescription="Create a new document." ma:contentTypeScope="" ma:versionID="096c7deaa783a0b8c0d45af91b983400">
  <xsd:schema xmlns:xsd="http://www.w3.org/2001/XMLSchema" xmlns:xs="http://www.w3.org/2001/XMLSchema" xmlns:p="http://schemas.microsoft.com/office/2006/metadata/properties" xmlns:ns2="d987f85b-400f-4144-b0a8-e8ef146bb86f" xmlns:ns3="7a5da4a0-3272-4648-843a-ee863eba4a7c" targetNamespace="http://schemas.microsoft.com/office/2006/metadata/properties" ma:root="true" ma:fieldsID="1096d870f6b85c54e57337a15953916d" ns2:_="" ns3:_="">
    <xsd:import namespace="d987f85b-400f-4144-b0a8-e8ef146bb86f"/>
    <xsd:import namespace="7a5da4a0-3272-4648-843a-ee863eba4a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7f85b-400f-4144-b0a8-e8ef146bb8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a4a0-3272-4648-843a-ee863eba4a7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B20A59-3762-403B-874F-ABDD2B7C4E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C314C4-D980-4448-BF43-B029DD1625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7f85b-400f-4144-b0a8-e8ef146bb86f"/>
    <ds:schemaRef ds:uri="7a5da4a0-3272-4648-843a-ee863eba4a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D4A47D-0686-4ACC-AD4D-DC5C81A5D899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7a5da4a0-3272-4648-843a-ee863eba4a7c"/>
    <ds:schemaRef ds:uri="d987f85b-400f-4144-b0a8-e8ef146bb86f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17u-42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Bowman</dc:creator>
  <cp:lastModifiedBy>Dakota Bowman</cp:lastModifiedBy>
  <dcterms:created xsi:type="dcterms:W3CDTF">2021-05-18T19:30:04Z</dcterms:created>
  <dcterms:modified xsi:type="dcterms:W3CDTF">2021-10-12T16:37:48Z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0x01010017BCFBEC65160547A71FDC2A9FD3FDF4</vt:lpwstr>
  </property>
</Properties>
</file>