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wartMorrin\Dropbox (Volcano)\FINANCE\Stew\"/>
    </mc:Choice>
  </mc:AlternateContent>
  <xr:revisionPtr revIDLastSave="0" documentId="13_ncr:1_{A1BF9F62-215E-45D5-9F4A-444AB26A6EBA}" xr6:coauthVersionLast="45" xr6:coauthVersionMax="45" xr10:uidLastSave="{00000000-0000-0000-0000-000000000000}"/>
  <bookViews>
    <workbookView xWindow="-120" yWindow="-120" windowWidth="29040" windowHeight="15525" activeTab="1" xr2:uid="{A1AD4F34-E4D7-4F72-85A0-D3CBE94918A0}"/>
  </bookViews>
  <sheets>
    <sheet name="8 month forecast - basic" sheetId="2" r:id="rId1"/>
    <sheet name="8 Month Forecast - detail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F29" i="2" s="1"/>
  <c r="F22" i="2"/>
  <c r="N12" i="2"/>
  <c r="N15" i="2" s="1"/>
  <c r="N24" i="2" s="1"/>
  <c r="N29" i="2" s="1"/>
  <c r="K12" i="2"/>
  <c r="J12" i="2"/>
  <c r="J15" i="2" s="1"/>
  <c r="J24" i="2" s="1"/>
  <c r="J29" i="2" s="1"/>
  <c r="I12" i="2"/>
  <c r="I15" i="2" s="1"/>
  <c r="I24" i="2" s="1"/>
  <c r="I29" i="2" s="1"/>
  <c r="F12" i="2"/>
  <c r="F15" i="2" s="1"/>
  <c r="N22" i="2"/>
  <c r="M22" i="2"/>
  <c r="L22" i="2"/>
  <c r="K22" i="2"/>
  <c r="J22" i="2"/>
  <c r="I22" i="2"/>
  <c r="H22" i="2"/>
  <c r="E22" i="2"/>
  <c r="D22" i="2"/>
  <c r="K15" i="2"/>
  <c r="K24" i="2" s="1"/>
  <c r="K29" i="2" s="1"/>
  <c r="D15" i="2"/>
  <c r="D13" i="2"/>
  <c r="H12" i="2" s="1"/>
  <c r="H15" i="2" s="1"/>
  <c r="H24" i="2" s="1"/>
  <c r="H29" i="2" s="1"/>
  <c r="T37" i="1"/>
  <c r="L44" i="1"/>
  <c r="L43" i="1"/>
  <c r="K44" i="1"/>
  <c r="L38" i="1"/>
  <c r="L37" i="1"/>
  <c r="S37" i="1" s="1"/>
  <c r="L35" i="1"/>
  <c r="U35" i="1" s="1"/>
  <c r="L34" i="1"/>
  <c r="L33" i="1"/>
  <c r="L32" i="1"/>
  <c r="L30" i="1"/>
  <c r="L29" i="1"/>
  <c r="L28" i="1"/>
  <c r="Q28" i="1" s="1"/>
  <c r="L27" i="1"/>
  <c r="X27" i="1" s="1"/>
  <c r="L26" i="1"/>
  <c r="Q26" i="1" s="1"/>
  <c r="L25" i="1"/>
  <c r="X25" i="1" s="1"/>
  <c r="L24" i="1"/>
  <c r="X24" i="1" s="1"/>
  <c r="J15" i="1"/>
  <c r="I15" i="1"/>
  <c r="H15" i="1"/>
  <c r="G15" i="1"/>
  <c r="F15" i="1"/>
  <c r="E15" i="1"/>
  <c r="D15" i="1"/>
  <c r="J13" i="1"/>
  <c r="I13" i="1"/>
  <c r="H13" i="1"/>
  <c r="G13" i="1"/>
  <c r="F13" i="1"/>
  <c r="E13" i="1"/>
  <c r="D13" i="1"/>
  <c r="C15" i="1"/>
  <c r="C14" i="1"/>
  <c r="C13" i="1"/>
  <c r="L9" i="1"/>
  <c r="W9" i="1" s="1"/>
  <c r="L7" i="1"/>
  <c r="W7" i="1" s="1"/>
  <c r="J14" i="1"/>
  <c r="B15" i="1"/>
  <c r="B14" i="1"/>
  <c r="B13" i="1"/>
  <c r="K9" i="1"/>
  <c r="K24" i="1"/>
  <c r="K25" i="1"/>
  <c r="K26" i="1"/>
  <c r="K34" i="1"/>
  <c r="K32" i="1"/>
  <c r="K27" i="1"/>
  <c r="K28" i="1"/>
  <c r="K29" i="1"/>
  <c r="K30" i="1"/>
  <c r="K35" i="1"/>
  <c r="K37" i="1"/>
  <c r="K38" i="1"/>
  <c r="D39" i="1"/>
  <c r="E39" i="1"/>
  <c r="F39" i="1"/>
  <c r="G39" i="1"/>
  <c r="H39" i="1"/>
  <c r="I39" i="1"/>
  <c r="J39" i="1"/>
  <c r="K43" i="1"/>
  <c r="C39" i="1"/>
  <c r="C10" i="1"/>
  <c r="D24" i="2" l="1"/>
  <c r="D29" i="2" s="1"/>
  <c r="L12" i="2"/>
  <c r="L15" i="2" s="1"/>
  <c r="L24" i="2" s="1"/>
  <c r="L29" i="2" s="1"/>
  <c r="E12" i="2"/>
  <c r="E15" i="2" s="1"/>
  <c r="E24" i="2" s="1"/>
  <c r="E29" i="2" s="1"/>
  <c r="M12" i="2"/>
  <c r="M15" i="2" s="1"/>
  <c r="M24" i="2" s="1"/>
  <c r="M29" i="2" s="1"/>
  <c r="G12" i="2"/>
  <c r="G15" i="2" s="1"/>
  <c r="P28" i="1"/>
  <c r="Q7" i="1"/>
  <c r="P9" i="1"/>
  <c r="X7" i="1"/>
  <c r="R26" i="1"/>
  <c r="U37" i="1"/>
  <c r="Q9" i="1"/>
  <c r="Q27" i="1"/>
  <c r="W37" i="1"/>
  <c r="S9" i="1"/>
  <c r="R27" i="1"/>
  <c r="S38" i="1"/>
  <c r="X9" i="1"/>
  <c r="V24" i="1"/>
  <c r="T27" i="1"/>
  <c r="T38" i="1"/>
  <c r="S24" i="1"/>
  <c r="T24" i="1"/>
  <c r="X28" i="1"/>
  <c r="S7" i="1"/>
  <c r="G22" i="2"/>
  <c r="R25" i="1"/>
  <c r="S26" i="1"/>
  <c r="S25" i="1"/>
  <c r="U24" i="1"/>
  <c r="T26" i="1"/>
  <c r="S27" i="1"/>
  <c r="R28" i="1"/>
  <c r="T35" i="1"/>
  <c r="V37" i="1"/>
  <c r="U38" i="1"/>
  <c r="R7" i="1"/>
  <c r="R9" i="1"/>
  <c r="U25" i="1"/>
  <c r="W24" i="1"/>
  <c r="V26" i="1"/>
  <c r="U27" i="1"/>
  <c r="T28" i="1"/>
  <c r="V35" i="1"/>
  <c r="X37" i="1"/>
  <c r="W38" i="1"/>
  <c r="T7" i="1"/>
  <c r="T9" i="1"/>
  <c r="Q25" i="1"/>
  <c r="S35" i="1"/>
  <c r="T25" i="1"/>
  <c r="S28" i="1"/>
  <c r="V25" i="1"/>
  <c r="W26" i="1"/>
  <c r="V27" i="1"/>
  <c r="U28" i="1"/>
  <c r="W35" i="1"/>
  <c r="P38" i="1"/>
  <c r="X38" i="1"/>
  <c r="U7" i="1"/>
  <c r="U9" i="1"/>
  <c r="W25" i="1"/>
  <c r="P26" i="1"/>
  <c r="X26" i="1"/>
  <c r="W27" i="1"/>
  <c r="V28" i="1"/>
  <c r="X35" i="1"/>
  <c r="Q38" i="1"/>
  <c r="P7" i="1"/>
  <c r="V7" i="1"/>
  <c r="V9" i="1"/>
  <c r="U26" i="1"/>
  <c r="V38" i="1"/>
  <c r="P25" i="1"/>
  <c r="P27" i="1"/>
  <c r="W28" i="1"/>
  <c r="R38" i="1"/>
  <c r="L39" i="1"/>
  <c r="L15" i="1"/>
  <c r="O15" i="1" s="1"/>
  <c r="L13" i="1"/>
  <c r="O13" i="1" s="1"/>
  <c r="J10" i="1"/>
  <c r="J16" i="1"/>
  <c r="K13" i="1"/>
  <c r="K15" i="1"/>
  <c r="C16" i="1"/>
  <c r="K39" i="1"/>
  <c r="U30" i="1"/>
  <c r="W30" i="1"/>
  <c r="W34" i="1"/>
  <c r="V34" i="1"/>
  <c r="X33" i="1"/>
  <c r="T33" i="1"/>
  <c r="S33" i="1"/>
  <c r="V32" i="1"/>
  <c r="U32" i="1"/>
  <c r="T32" i="1"/>
  <c r="S32" i="1"/>
  <c r="W32" i="1"/>
  <c r="X32" i="1"/>
  <c r="X34" i="1"/>
  <c r="T34" i="1"/>
  <c r="U33" i="1"/>
  <c r="S34" i="1"/>
  <c r="V33" i="1"/>
  <c r="U34" i="1"/>
  <c r="W33" i="1"/>
  <c r="Q30" i="1"/>
  <c r="X30" i="1"/>
  <c r="P30" i="1"/>
  <c r="V30" i="1"/>
  <c r="T30" i="1"/>
  <c r="R30" i="1"/>
  <c r="S30" i="1"/>
  <c r="G24" i="2" l="1"/>
  <c r="G29" i="2" s="1"/>
  <c r="R13" i="1"/>
  <c r="Q13" i="1"/>
  <c r="P13" i="1"/>
  <c r="U13" i="1"/>
  <c r="W13" i="1"/>
  <c r="V13" i="1"/>
  <c r="T13" i="1"/>
  <c r="S13" i="1"/>
  <c r="X15" i="1"/>
  <c r="P15" i="1"/>
  <c r="W15" i="1"/>
  <c r="V15" i="1"/>
  <c r="U15" i="1"/>
  <c r="S15" i="1"/>
  <c r="T15" i="1"/>
  <c r="R15" i="1"/>
  <c r="Q15" i="1"/>
  <c r="J20" i="1"/>
  <c r="J41" i="1" s="1"/>
  <c r="J46" i="1" s="1"/>
  <c r="D10" i="1"/>
  <c r="D14" i="1"/>
  <c r="E10" i="1"/>
  <c r="E14" i="1"/>
  <c r="E16" i="1" s="1"/>
  <c r="C20" i="1"/>
  <c r="F14" i="1"/>
  <c r="F16" i="1" s="1"/>
  <c r="Q39" i="1"/>
  <c r="S39" i="1"/>
  <c r="T39" i="1"/>
  <c r="P39" i="1"/>
  <c r="R39" i="1"/>
  <c r="U39" i="1" l="1"/>
  <c r="C41" i="1"/>
  <c r="C46" i="1" s="1"/>
  <c r="E20" i="1"/>
  <c r="E41" i="1" s="1"/>
  <c r="E46" i="1" s="1"/>
  <c r="D16" i="1"/>
  <c r="F10" i="1"/>
  <c r="V39" i="1" l="1"/>
  <c r="D20" i="1"/>
  <c r="G10" i="1"/>
  <c r="G14" i="1"/>
  <c r="K7" i="1"/>
  <c r="X13" i="1" s="1"/>
  <c r="H14" i="1"/>
  <c r="H16" i="1" s="1"/>
  <c r="F20" i="1"/>
  <c r="F41" i="1" s="1"/>
  <c r="F46" i="1" s="1"/>
  <c r="W39" i="1" l="1"/>
  <c r="D41" i="1"/>
  <c r="D46" i="1" s="1"/>
  <c r="H10" i="1"/>
  <c r="H20" i="1" s="1"/>
  <c r="H41" i="1" s="1"/>
  <c r="H46" i="1" s="1"/>
  <c r="G16" i="1"/>
  <c r="L8" i="1"/>
  <c r="X8" i="1" l="1"/>
  <c r="W8" i="1"/>
  <c r="W10" i="1" s="1"/>
  <c r="P8" i="1"/>
  <c r="P10" i="1" s="1"/>
  <c r="V8" i="1"/>
  <c r="U8" i="1"/>
  <c r="U10" i="1" s="1"/>
  <c r="T8" i="1"/>
  <c r="S8" i="1"/>
  <c r="S10" i="1" s="1"/>
  <c r="R8" i="1"/>
  <c r="R10" i="1" s="1"/>
  <c r="Q8" i="1"/>
  <c r="Q10" i="1" s="1"/>
  <c r="X39" i="1"/>
  <c r="L10" i="1"/>
  <c r="V10" i="1"/>
  <c r="G20" i="1"/>
  <c r="K8" i="1"/>
  <c r="I14" i="1"/>
  <c r="L14" i="1" s="1"/>
  <c r="O14" i="1" s="1"/>
  <c r="I10" i="1"/>
  <c r="X10" i="1" l="1"/>
  <c r="Q14" i="1"/>
  <c r="X14" i="1"/>
  <c r="X16" i="1" s="1"/>
  <c r="P14" i="1"/>
  <c r="W14" i="1"/>
  <c r="W16" i="1" s="1"/>
  <c r="V14" i="1"/>
  <c r="V16" i="1" s="1"/>
  <c r="U14" i="1"/>
  <c r="U16" i="1" s="1"/>
  <c r="T14" i="1"/>
  <c r="T16" i="1" s="1"/>
  <c r="S14" i="1"/>
  <c r="S16" i="1" s="1"/>
  <c r="R14" i="1"/>
  <c r="R16" i="1" s="1"/>
  <c r="G41" i="1"/>
  <c r="G46" i="1" s="1"/>
  <c r="Q16" i="1"/>
  <c r="I16" i="1"/>
  <c r="K14" i="1"/>
  <c r="T10" i="1"/>
  <c r="K10" i="1"/>
  <c r="X20" i="1" l="1"/>
  <c r="X41" i="1" s="1"/>
  <c r="X46" i="1" s="1"/>
  <c r="V20" i="1"/>
  <c r="V41" i="1" s="1"/>
  <c r="V46" i="1" s="1"/>
  <c r="W20" i="1"/>
  <c r="W41" i="1" s="1"/>
  <c r="W46" i="1" s="1"/>
  <c r="Q20" i="1"/>
  <c r="Q41" i="1" s="1"/>
  <c r="Q46" i="1" s="1"/>
  <c r="P16" i="1"/>
  <c r="S20" i="1"/>
  <c r="S41" i="1" s="1"/>
  <c r="S46" i="1" s="1"/>
  <c r="K16" i="1"/>
  <c r="L16" i="1"/>
  <c r="R20" i="1"/>
  <c r="R41" i="1" s="1"/>
  <c r="R46" i="1" s="1"/>
  <c r="U20" i="1"/>
  <c r="U41" i="1" s="1"/>
  <c r="U46" i="1" s="1"/>
  <c r="I20" i="1"/>
  <c r="T20" i="1"/>
  <c r="T41" i="1" s="1"/>
  <c r="T46" i="1" s="1"/>
  <c r="P20" i="1" l="1"/>
  <c r="P41" i="1" s="1"/>
  <c r="P46" i="1" s="1"/>
  <c r="I41" i="1"/>
  <c r="L20" i="1"/>
  <c r="K20" i="1"/>
  <c r="K41" i="1" s="1"/>
  <c r="K46" i="1" s="1"/>
  <c r="L41" i="1" l="1"/>
  <c r="I46" i="1"/>
  <c r="L46" i="1" s="1"/>
</calcChain>
</file>

<file path=xl/sharedStrings.xml><?xml version="1.0" encoding="utf-8"?>
<sst xmlns="http://schemas.openxmlformats.org/spreadsheetml/2006/main" count="91" uniqueCount="69">
  <si>
    <t>29 Feb 20</t>
  </si>
  <si>
    <t>31 Jan 20</t>
  </si>
  <si>
    <t>31 Dec 19</t>
  </si>
  <si>
    <t>30 Nov 19</t>
  </si>
  <si>
    <t>31 Oct 19</t>
  </si>
  <si>
    <t>30 Sep 19</t>
  </si>
  <si>
    <t>31 Aug 19</t>
  </si>
  <si>
    <t>31 Jul 19</t>
  </si>
  <si>
    <t>Total</t>
  </si>
  <si>
    <t>Average / Month</t>
  </si>
  <si>
    <t>Income</t>
  </si>
  <si>
    <t>Notes</t>
  </si>
  <si>
    <t>COGS %</t>
  </si>
  <si>
    <t>No sales until cafes reopen</t>
  </si>
  <si>
    <t>Total Income</t>
  </si>
  <si>
    <t>Less Cost of Sales</t>
  </si>
  <si>
    <t>Total Cost of Sales</t>
  </si>
  <si>
    <t>Gross Profit</t>
  </si>
  <si>
    <t>Less Operating Expenses</t>
  </si>
  <si>
    <t>Bank Service Charges/Fees</t>
  </si>
  <si>
    <t>Card Payment Fees</t>
  </si>
  <si>
    <t>Cleaning</t>
  </si>
  <si>
    <t>Allow for 50% once business is operational again, 100% when Mth on Mth profitable</t>
  </si>
  <si>
    <t>General Expenses</t>
  </si>
  <si>
    <t>Insurance</t>
  </si>
  <si>
    <t>Light, Power, Heating</t>
  </si>
  <si>
    <t>Rates</t>
  </si>
  <si>
    <t>Rent</t>
  </si>
  <si>
    <t>Include but look to neg a reduction 3 months</t>
  </si>
  <si>
    <t>Repairs &amp; Maintenance</t>
  </si>
  <si>
    <t>Salaries - Cafe</t>
  </si>
  <si>
    <t>Telephone &amp; Internet</t>
  </si>
  <si>
    <t>Total Operating Expenses</t>
  </si>
  <si>
    <t>EBITDA</t>
  </si>
  <si>
    <t>Depreciation Expense</t>
  </si>
  <si>
    <t>Interest Expense</t>
  </si>
  <si>
    <t>Salaries</t>
  </si>
  <si>
    <t>Interest</t>
  </si>
  <si>
    <t>Depreciation</t>
  </si>
  <si>
    <t>Café Hot Drinks</t>
  </si>
  <si>
    <t>Café Food</t>
  </si>
  <si>
    <t>Merchandise</t>
  </si>
  <si>
    <t>Accounting Fees</t>
  </si>
  <si>
    <t>Enterainment</t>
  </si>
  <si>
    <t>Net Profit</t>
  </si>
  <si>
    <t>ASSUMPTIONS</t>
  </si>
  <si>
    <t>No costs until café opens</t>
  </si>
  <si>
    <t>Average COGS / REVENUE AS A %</t>
  </si>
  <si>
    <t>Same as average</t>
  </si>
  <si>
    <t>£0 for next few months, then average</t>
  </si>
  <si>
    <t>Same as revenue Iimpact</t>
  </si>
  <si>
    <t>Reduce first 3 months, then normal</t>
  </si>
  <si>
    <t>Remove - this is free for 2020</t>
  </si>
  <si>
    <t>None for 3 months, then average</t>
  </si>
  <si>
    <t>3 months no staff, then same % as sales</t>
  </si>
  <si>
    <t>Same as avg</t>
  </si>
  <si>
    <t>Not paid</t>
  </si>
  <si>
    <t>Sales</t>
  </si>
  <si>
    <t>COGS</t>
  </si>
  <si>
    <t>Operational Costs</t>
  </si>
  <si>
    <t>Estimate</t>
  </si>
  <si>
    <t>Forecast</t>
  </si>
  <si>
    <t>KEY:</t>
  </si>
  <si>
    <t>EBITDA (earnings before interest tax depreciation and amortisation)</t>
  </si>
  <si>
    <t>ACTUALS</t>
  </si>
  <si>
    <t>Don’t touch this cell</t>
  </si>
  <si>
    <t>change this to show % of sales achieved compared to average (i.e. 0% = café closed):</t>
  </si>
  <si>
    <t>Only update these coloured cells with your businesses information</t>
  </si>
  <si>
    <t>UPDATE THESE ROWS WITH YOUR P+L NUMBERS  FOR THE CURRENT FINANCIAL YEAR, THEN CALCULATE YOUR AVERAGE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</si>
</sst>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[$£-809]#,##0.00;\-[$£-809]#,##0.00"/>
    <numFmt numFmtId="165" formatCode="[$£-809]#,##0;\-[$£-809]#,##0"/>
    <numFmt numFmtId="166" formatCode="0.0%"/>
  </numFmts>
  <fonts count="5" x14ac:knownFonts="1"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164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/>
    </xf>
    <xf numFmtId="17" fontId="3" fillId="0" borderId="0" xfId="0" applyNumberFormat="1" applyFont="1" applyAlignment="1">
      <alignment vertical="top"/>
    </xf>
    <xf numFmtId="0" fontId="3" fillId="2" borderId="0" xfId="0" applyFont="1" applyFill="1">
      <alignment vertical="center"/>
    </xf>
    <xf numFmtId="164" fontId="3" fillId="2" borderId="0" xfId="0" applyNumberFormat="1" applyFont="1" applyFill="1">
      <alignment vertical="center"/>
    </xf>
    <xf numFmtId="164" fontId="4" fillId="0" borderId="0" xfId="0" applyNumberFormat="1" applyFont="1">
      <alignment vertical="center"/>
    </xf>
    <xf numFmtId="6" fontId="0" fillId="0" borderId="0" xfId="0" applyNumberFormat="1">
      <alignment vertical="center"/>
    </xf>
    <xf numFmtId="164" fontId="2" fillId="0" borderId="0" xfId="0" applyNumberFormat="1" applyFont="1">
      <alignment vertical="center"/>
    </xf>
    <xf numFmtId="6" fontId="2" fillId="0" borderId="0" xfId="0" applyNumberFormat="1" applyFont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6" fontId="4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4" fillId="0" borderId="2" xfId="0" applyFont="1" applyBorder="1">
      <alignment vertical="center"/>
    </xf>
    <xf numFmtId="164" fontId="4" fillId="0" borderId="2" xfId="0" applyNumberFormat="1" applyFont="1" applyBorder="1">
      <alignment vertical="center"/>
    </xf>
    <xf numFmtId="164" fontId="2" fillId="0" borderId="1" xfId="0" applyNumberFormat="1" applyFont="1" applyBorder="1" applyAlignment="1">
      <alignment vertical="top"/>
    </xf>
    <xf numFmtId="6" fontId="4" fillId="0" borderId="2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3" xfId="0" applyFont="1" applyBorder="1">
      <alignment vertical="center"/>
    </xf>
    <xf numFmtId="164" fontId="4" fillId="0" borderId="3" xfId="0" applyNumberFormat="1" applyFont="1" applyBorder="1">
      <alignment vertical="center"/>
    </xf>
    <xf numFmtId="164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/>
    </xf>
    <xf numFmtId="6" fontId="4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166" fontId="2" fillId="0" borderId="1" xfId="0" applyNumberFormat="1" applyFont="1" applyBorder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164" fontId="4" fillId="0" borderId="0" xfId="0" applyNumberFormat="1" applyFont="1" applyBorder="1">
      <alignment vertical="center"/>
    </xf>
    <xf numFmtId="164" fontId="2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6" fontId="4" fillId="0" borderId="0" xfId="0" applyNumberFormat="1" applyFont="1" applyBorder="1">
      <alignment vertical="center"/>
    </xf>
    <xf numFmtId="9" fontId="2" fillId="3" borderId="0" xfId="0" applyNumberFormat="1" applyFont="1" applyFill="1" applyAlignment="1">
      <alignment vertical="top" wrapText="1"/>
    </xf>
    <xf numFmtId="166" fontId="3" fillId="4" borderId="0" xfId="0" applyNumberFormat="1" applyFont="1" applyFill="1">
      <alignment vertical="center"/>
    </xf>
    <xf numFmtId="0" fontId="0" fillId="0" borderId="0" xfId="0" applyFill="1">
      <alignment vertical="center"/>
    </xf>
    <xf numFmtId="166" fontId="3" fillId="0" borderId="0" xfId="0" applyNumberFormat="1" applyFont="1" applyFill="1">
      <alignment vertical="center"/>
    </xf>
    <xf numFmtId="17" fontId="3" fillId="0" borderId="0" xfId="0" applyNumberFormat="1" applyFont="1" applyFill="1" applyAlignment="1">
      <alignment vertical="top"/>
    </xf>
    <xf numFmtId="0" fontId="3" fillId="0" borderId="0" xfId="0" applyFont="1" applyFill="1">
      <alignment vertical="center"/>
    </xf>
    <xf numFmtId="6" fontId="2" fillId="0" borderId="0" xfId="0" applyNumberFormat="1" applyFont="1" applyFill="1" applyAlignment="1">
      <alignment vertical="top" wrapText="1"/>
    </xf>
    <xf numFmtId="6" fontId="4" fillId="0" borderId="1" xfId="0" applyNumberFormat="1" applyFont="1" applyFill="1" applyBorder="1" applyAlignment="1">
      <alignment vertical="top" wrapText="1"/>
    </xf>
    <xf numFmtId="6" fontId="0" fillId="0" borderId="0" xfId="0" applyNumberFormat="1" applyFill="1">
      <alignment vertical="center"/>
    </xf>
    <xf numFmtId="6" fontId="4" fillId="0" borderId="1" xfId="0" applyNumberFormat="1" applyFont="1" applyFill="1" applyBorder="1">
      <alignment vertical="center"/>
    </xf>
    <xf numFmtId="6" fontId="4" fillId="0" borderId="0" xfId="0" applyNumberFormat="1" applyFont="1" applyFill="1" applyBorder="1">
      <alignment vertical="center"/>
    </xf>
    <xf numFmtId="164" fontId="2" fillId="0" borderId="0" xfId="0" applyNumberFormat="1" applyFont="1" applyFill="1" applyAlignment="1">
      <alignment vertical="top" wrapText="1"/>
    </xf>
    <xf numFmtId="6" fontId="4" fillId="0" borderId="3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9" fontId="0" fillId="3" borderId="0" xfId="0" applyNumberFormat="1" applyFill="1">
      <alignment vertical="center"/>
    </xf>
    <xf numFmtId="8" fontId="0" fillId="0" borderId="0" xfId="0" applyNumberFormat="1">
      <alignment vertical="center"/>
    </xf>
    <xf numFmtId="8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8" fontId="0" fillId="0" borderId="5" xfId="0" applyNumberFormat="1" applyBorder="1">
      <alignment vertical="center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6" fontId="0" fillId="6" borderId="0" xfId="0" applyNumberFormat="1" applyFill="1">
      <alignment vertical="center"/>
    </xf>
    <xf numFmtId="6" fontId="0" fillId="6" borderId="5" xfId="0" applyNumberFormat="1" applyFill="1" applyBorder="1">
      <alignment vertical="center"/>
    </xf>
    <xf numFmtId="6" fontId="0" fillId="0" borderId="5" xfId="0" applyNumberFormat="1" applyBorder="1">
      <alignment vertical="center"/>
    </xf>
    <xf numFmtId="6" fontId="0" fillId="0" borderId="1" xfId="0" applyNumberFormat="1" applyBorder="1">
      <alignment vertical="center"/>
    </xf>
    <xf numFmtId="6" fontId="0" fillId="0" borderId="6" xfId="0" applyNumberFormat="1" applyBorder="1">
      <alignment vertical="center"/>
    </xf>
    <xf numFmtId="6" fontId="0" fillId="0" borderId="1" xfId="0" applyNumberFormat="1" applyBorder="1" applyAlignment="1">
      <alignment vertical="center" wrapText="1"/>
    </xf>
    <xf numFmtId="6" fontId="0" fillId="0" borderId="6" xfId="0" applyNumberFormat="1" applyBorder="1" applyAlignment="1">
      <alignment vertical="center" wrapText="1"/>
    </xf>
    <xf numFmtId="0" fontId="3" fillId="0" borderId="4" xfId="0" applyFont="1" applyBorder="1">
      <alignment vertical="center"/>
    </xf>
    <xf numFmtId="17" fontId="3" fillId="0" borderId="4" xfId="0" applyNumberFormat="1" applyFont="1" applyBorder="1">
      <alignment vertical="center"/>
    </xf>
    <xf numFmtId="17" fontId="3" fillId="0" borderId="7" xfId="0" applyNumberFormat="1" applyFont="1" applyBorder="1">
      <alignment vertical="center"/>
    </xf>
    <xf numFmtId="8" fontId="3" fillId="0" borderId="4" xfId="0" applyNumberFormat="1" applyFont="1" applyBorder="1">
      <alignment vertical="center"/>
    </xf>
    <xf numFmtId="0" fontId="3" fillId="6" borderId="0" xfId="0" applyFont="1" applyFill="1">
      <alignment vertical="center"/>
    </xf>
    <xf numFmtId="0" fontId="3" fillId="3" borderId="0" xfId="0" applyFont="1" applyFill="1">
      <alignment vertical="center"/>
    </xf>
    <xf numFmtId="8" fontId="3" fillId="0" borderId="0" xfId="0" applyNumberFormat="1" applyFont="1">
      <alignment vertical="center"/>
    </xf>
    <xf numFmtId="8" fontId="3" fillId="0" borderId="1" xfId="0" applyNumberFormat="1" applyFont="1" applyBorder="1">
      <alignment vertical="center"/>
    </xf>
    <xf numFmtId="8" fontId="3" fillId="0" borderId="1" xfId="0" applyNumberFormat="1" applyFont="1" applyBorder="1" applyAlignment="1">
      <alignment vertical="center"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/>
    </xf>
    <xf numFmtId="0" fontId="0" fillId="0" borderId="5" xfId="0" applyFill="1" applyBorder="1">
      <alignment vertical="center"/>
    </xf>
    <xf numFmtId="164" fontId="3" fillId="5" borderId="5" xfId="0" applyNumberFormat="1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164" fontId="3" fillId="0" borderId="5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164" fontId="2" fillId="0" borderId="5" xfId="0" applyNumberFormat="1" applyFont="1" applyBorder="1">
      <alignment vertical="center"/>
    </xf>
    <xf numFmtId="164" fontId="2" fillId="0" borderId="0" xfId="0" applyNumberFormat="1" applyFont="1" applyBorder="1">
      <alignment vertical="center"/>
    </xf>
    <xf numFmtId="164" fontId="4" fillId="0" borderId="6" xfId="0" applyNumberFormat="1" applyFont="1" applyBorder="1" applyAlignment="1">
      <alignment vertical="top" wrapText="1"/>
    </xf>
    <xf numFmtId="164" fontId="4" fillId="0" borderId="8" xfId="0" applyNumberFormat="1" applyFont="1" applyBorder="1">
      <alignment vertical="center"/>
    </xf>
    <xf numFmtId="164" fontId="4" fillId="0" borderId="5" xfId="0" applyNumberFormat="1" applyFont="1" applyBorder="1">
      <alignment vertical="center"/>
    </xf>
    <xf numFmtId="164" fontId="4" fillId="0" borderId="9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165" fontId="2" fillId="0" borderId="10" xfId="0" applyNumberFormat="1" applyFont="1" applyBorder="1" applyAlignment="1">
      <alignment vertical="top" wrapText="1"/>
    </xf>
    <xf numFmtId="165" fontId="4" fillId="0" borderId="10" xfId="0" applyNumberFormat="1" applyFont="1" applyBorder="1" applyAlignment="1">
      <alignment vertical="top" wrapText="1"/>
    </xf>
    <xf numFmtId="165" fontId="4" fillId="0" borderId="10" xfId="0" applyNumberFormat="1" applyFont="1" applyFill="1" applyBorder="1" applyAlignment="1">
      <alignment vertical="top" wrapText="1"/>
    </xf>
    <xf numFmtId="165" fontId="3" fillId="2" borderId="10" xfId="0" applyNumberFormat="1" applyFont="1" applyFill="1" applyBorder="1">
      <alignment vertical="center"/>
    </xf>
    <xf numFmtId="165" fontId="4" fillId="0" borderId="11" xfId="0" applyNumberFormat="1" applyFont="1" applyBorder="1" applyAlignment="1">
      <alignment vertical="top" wrapText="1"/>
    </xf>
    <xf numFmtId="165" fontId="4" fillId="0" borderId="12" xfId="0" applyNumberFormat="1" applyFont="1" applyBorder="1">
      <alignment vertical="center"/>
    </xf>
    <xf numFmtId="165" fontId="4" fillId="0" borderId="10" xfId="0" applyNumberFormat="1" applyFont="1" applyBorder="1">
      <alignment vertical="center"/>
    </xf>
    <xf numFmtId="165" fontId="4" fillId="0" borderId="13" xfId="0" applyNumberFormat="1" applyFont="1" applyBorder="1">
      <alignment vertical="center"/>
    </xf>
    <xf numFmtId="165" fontId="2" fillId="0" borderId="13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32BF-28FF-4D39-B0C3-19BF0F7DBEBD}">
  <dimension ref="B1:U36"/>
  <sheetViews>
    <sheetView zoomScale="90" zoomScaleNormal="90" workbookViewId="0">
      <selection activeCell="B7" sqref="B7"/>
    </sheetView>
  </sheetViews>
  <sheetFormatPr defaultRowHeight="12.75" x14ac:dyDescent="0.2"/>
  <cols>
    <col min="2" max="2" width="27.42578125" style="3" customWidth="1"/>
    <col min="3" max="3" width="19.85546875" customWidth="1"/>
    <col min="4" max="4" width="10.28515625" bestFit="1" customWidth="1"/>
    <col min="5" max="5" width="10.28515625" style="57" bestFit="1" customWidth="1"/>
    <col min="6" max="6" width="9.7109375" style="57" bestFit="1" customWidth="1"/>
    <col min="7" max="7" width="9.7109375" bestFit="1" customWidth="1"/>
    <col min="8" max="10" width="10.28515625" bestFit="1" customWidth="1"/>
    <col min="11" max="11" width="11.28515625" bestFit="1" customWidth="1"/>
    <col min="12" max="14" width="10.28515625" bestFit="1" customWidth="1"/>
  </cols>
  <sheetData>
    <row r="1" spans="2:15" x14ac:dyDescent="0.2">
      <c r="B1" s="3" t="s">
        <v>62</v>
      </c>
    </row>
    <row r="2" spans="2:15" x14ac:dyDescent="0.2">
      <c r="B2" s="73"/>
      <c r="C2" t="s">
        <v>67</v>
      </c>
    </row>
    <row r="3" spans="2:15" x14ac:dyDescent="0.2">
      <c r="B3" s="74"/>
      <c r="C3" t="s">
        <v>65</v>
      </c>
    </row>
    <row r="4" spans="2:15" s="42" customFormat="1" x14ac:dyDescent="0.2">
      <c r="B4" s="45"/>
      <c r="E4" s="81"/>
      <c r="F4" s="81"/>
    </row>
    <row r="5" spans="2:15" s="42" customFormat="1" x14ac:dyDescent="0.2">
      <c r="B5" s="45"/>
      <c r="E5" s="81"/>
      <c r="F5" s="81"/>
    </row>
    <row r="6" spans="2:15" s="42" customFormat="1" x14ac:dyDescent="0.2">
      <c r="B6" s="45"/>
      <c r="E6" s="81"/>
      <c r="F6" s="81"/>
    </row>
    <row r="7" spans="2:15" s="3" customFormat="1" x14ac:dyDescent="0.2">
      <c r="D7" s="3" t="s">
        <v>64</v>
      </c>
      <c r="E7" s="58" t="s">
        <v>60</v>
      </c>
      <c r="F7" s="58" t="s">
        <v>61</v>
      </c>
      <c r="G7" s="3" t="s">
        <v>61</v>
      </c>
      <c r="H7" s="3" t="s">
        <v>61</v>
      </c>
      <c r="I7" s="3" t="s">
        <v>61</v>
      </c>
      <c r="J7" s="3" t="s">
        <v>61</v>
      </c>
      <c r="K7" s="3" t="s">
        <v>61</v>
      </c>
      <c r="L7" s="3" t="s">
        <v>61</v>
      </c>
      <c r="M7" s="3" t="s">
        <v>61</v>
      </c>
      <c r="N7" s="3" t="s">
        <v>61</v>
      </c>
    </row>
    <row r="8" spans="2:15" s="69" customFormat="1" x14ac:dyDescent="0.2">
      <c r="D8" s="70">
        <v>43862</v>
      </c>
      <c r="E8" s="71">
        <v>43891</v>
      </c>
      <c r="F8" s="71">
        <v>43922</v>
      </c>
      <c r="G8" s="70">
        <v>43952</v>
      </c>
      <c r="H8" s="70">
        <v>43983</v>
      </c>
      <c r="I8" s="70">
        <v>44013</v>
      </c>
      <c r="J8" s="70">
        <v>44044</v>
      </c>
      <c r="K8" s="70">
        <v>44075</v>
      </c>
      <c r="L8" s="70">
        <v>44105</v>
      </c>
      <c r="M8" s="70">
        <v>44136</v>
      </c>
      <c r="N8" s="70">
        <v>44166</v>
      </c>
      <c r="O8" s="72"/>
    </row>
    <row r="9" spans="2:15" x14ac:dyDescent="0.2">
      <c r="D9" s="55"/>
      <c r="E9" s="59"/>
      <c r="F9" s="59"/>
      <c r="G9" s="55"/>
      <c r="H9" s="55"/>
      <c r="I9" s="55"/>
      <c r="J9" s="55"/>
      <c r="K9" s="55"/>
      <c r="L9" s="55"/>
      <c r="M9" s="55"/>
      <c r="N9" s="55"/>
      <c r="O9" s="55"/>
    </row>
    <row r="10" spans="2:15" x14ac:dyDescent="0.2">
      <c r="B10" s="3" t="s">
        <v>57</v>
      </c>
      <c r="D10" s="62">
        <v>45000</v>
      </c>
      <c r="E10" s="63">
        <v>15000</v>
      </c>
      <c r="F10" s="63">
        <v>0</v>
      </c>
      <c r="G10" s="62">
        <v>0</v>
      </c>
      <c r="H10" s="62">
        <v>10000</v>
      </c>
      <c r="I10" s="62">
        <v>15000</v>
      </c>
      <c r="J10" s="62">
        <v>25000</v>
      </c>
      <c r="K10" s="62">
        <v>35000</v>
      </c>
      <c r="L10" s="62">
        <v>40000</v>
      </c>
      <c r="M10" s="62">
        <v>40000</v>
      </c>
      <c r="N10" s="62">
        <v>40000</v>
      </c>
      <c r="O10" s="55"/>
    </row>
    <row r="11" spans="2:15" x14ac:dyDescent="0.2">
      <c r="D11" s="12"/>
      <c r="E11" s="64"/>
      <c r="F11" s="64"/>
      <c r="G11" s="12"/>
      <c r="H11" s="12"/>
      <c r="I11" s="12"/>
      <c r="J11" s="12"/>
      <c r="K11" s="12"/>
      <c r="L11" s="12"/>
      <c r="M11" s="12"/>
      <c r="N11" s="12"/>
      <c r="O11" s="55"/>
    </row>
    <row r="12" spans="2:15" x14ac:dyDescent="0.2">
      <c r="B12" s="3" t="s">
        <v>58</v>
      </c>
      <c r="D12" s="12">
        <v>13500</v>
      </c>
      <c r="E12" s="64">
        <f>+E10*$D$13</f>
        <v>4500</v>
      </c>
      <c r="F12" s="64">
        <f t="shared" ref="F12:N12" si="0">+F10*$D$13</f>
        <v>0</v>
      </c>
      <c r="G12" s="12">
        <f t="shared" si="0"/>
        <v>0</v>
      </c>
      <c r="H12" s="12">
        <f t="shared" si="0"/>
        <v>3000</v>
      </c>
      <c r="I12" s="12">
        <f t="shared" si="0"/>
        <v>4500</v>
      </c>
      <c r="J12" s="12">
        <f t="shared" si="0"/>
        <v>7500</v>
      </c>
      <c r="K12" s="12">
        <f t="shared" si="0"/>
        <v>10500</v>
      </c>
      <c r="L12" s="12">
        <f t="shared" si="0"/>
        <v>12000</v>
      </c>
      <c r="M12" s="12">
        <f t="shared" si="0"/>
        <v>12000</v>
      </c>
      <c r="N12" s="12">
        <f t="shared" si="0"/>
        <v>12000</v>
      </c>
      <c r="O12" s="55"/>
    </row>
    <row r="13" spans="2:15" x14ac:dyDescent="0.2">
      <c r="B13" s="3" t="s">
        <v>12</v>
      </c>
      <c r="D13" s="54">
        <f>+D12/D10</f>
        <v>0.3</v>
      </c>
      <c r="E13" s="64"/>
      <c r="F13" s="64"/>
      <c r="G13" s="12"/>
      <c r="H13" s="12"/>
      <c r="I13" s="12"/>
      <c r="J13" s="12"/>
      <c r="K13" s="12"/>
      <c r="L13" s="12"/>
      <c r="M13" s="12"/>
      <c r="N13" s="12"/>
      <c r="O13" s="55"/>
    </row>
    <row r="14" spans="2:15" x14ac:dyDescent="0.2">
      <c r="B14" s="75"/>
      <c r="C14" s="55"/>
      <c r="D14" s="12"/>
      <c r="E14" s="64"/>
      <c r="F14" s="64"/>
      <c r="G14" s="12"/>
      <c r="H14" s="12"/>
      <c r="I14" s="12"/>
      <c r="J14" s="12"/>
      <c r="K14" s="12"/>
      <c r="L14" s="12"/>
      <c r="M14" s="12"/>
      <c r="N14" s="12"/>
      <c r="O14" s="55"/>
    </row>
    <row r="15" spans="2:15" x14ac:dyDescent="0.2">
      <c r="B15" s="76" t="s">
        <v>17</v>
      </c>
      <c r="C15" s="56"/>
      <c r="D15" s="65">
        <f>+D10-D12</f>
        <v>31500</v>
      </c>
      <c r="E15" s="66">
        <f t="shared" ref="E15:N15" si="1">+E10-E12</f>
        <v>10500</v>
      </c>
      <c r="F15" s="66">
        <f t="shared" si="1"/>
        <v>0</v>
      </c>
      <c r="G15" s="65">
        <f t="shared" si="1"/>
        <v>0</v>
      </c>
      <c r="H15" s="65">
        <f t="shared" si="1"/>
        <v>7000</v>
      </c>
      <c r="I15" s="65">
        <f t="shared" si="1"/>
        <v>10500</v>
      </c>
      <c r="J15" s="65">
        <f t="shared" si="1"/>
        <v>17500</v>
      </c>
      <c r="K15" s="65">
        <f t="shared" si="1"/>
        <v>24500</v>
      </c>
      <c r="L15" s="65">
        <f t="shared" si="1"/>
        <v>28000</v>
      </c>
      <c r="M15" s="65">
        <f t="shared" si="1"/>
        <v>28000</v>
      </c>
      <c r="N15" s="65">
        <f t="shared" si="1"/>
        <v>28000</v>
      </c>
      <c r="O15" s="55"/>
    </row>
    <row r="16" spans="2:15" x14ac:dyDescent="0.2">
      <c r="B16" s="75"/>
      <c r="C16" s="55"/>
      <c r="D16" s="12"/>
      <c r="E16" s="64"/>
      <c r="F16" s="64"/>
      <c r="G16" s="12"/>
      <c r="H16" s="12"/>
      <c r="I16" s="12"/>
      <c r="J16" s="12"/>
      <c r="K16" s="12"/>
      <c r="L16" s="12"/>
      <c r="M16" s="12"/>
      <c r="N16" s="12"/>
      <c r="O16" s="55"/>
    </row>
    <row r="17" spans="2:21" x14ac:dyDescent="0.2">
      <c r="B17" s="75" t="s">
        <v>59</v>
      </c>
      <c r="C17" s="75" t="s">
        <v>27</v>
      </c>
      <c r="D17" s="62">
        <v>5000</v>
      </c>
      <c r="E17" s="63">
        <v>2500</v>
      </c>
      <c r="F17" s="63">
        <v>2500</v>
      </c>
      <c r="G17" s="62">
        <v>2500</v>
      </c>
      <c r="H17" s="62">
        <v>5000</v>
      </c>
      <c r="I17" s="62">
        <v>5000</v>
      </c>
      <c r="J17" s="62">
        <v>5000</v>
      </c>
      <c r="K17" s="62">
        <v>5000</v>
      </c>
      <c r="L17" s="62">
        <v>5000</v>
      </c>
      <c r="M17" s="62">
        <v>5000</v>
      </c>
      <c r="N17" s="62">
        <v>5000</v>
      </c>
      <c r="O17" s="55"/>
    </row>
    <row r="18" spans="2:21" x14ac:dyDescent="0.2">
      <c r="B18" s="75"/>
      <c r="C18" s="75" t="s">
        <v>36</v>
      </c>
      <c r="D18" s="62">
        <v>7000</v>
      </c>
      <c r="E18" s="63">
        <v>0</v>
      </c>
      <c r="F18" s="63">
        <v>0</v>
      </c>
      <c r="G18" s="62">
        <v>0</v>
      </c>
      <c r="H18" s="62">
        <v>7000</v>
      </c>
      <c r="I18" s="62">
        <v>7000</v>
      </c>
      <c r="J18" s="62">
        <v>7000</v>
      </c>
      <c r="K18" s="62">
        <v>7000</v>
      </c>
      <c r="L18" s="62">
        <v>7000</v>
      </c>
      <c r="M18" s="62">
        <v>7000</v>
      </c>
      <c r="N18" s="62">
        <v>7000</v>
      </c>
      <c r="O18" s="55"/>
    </row>
    <row r="19" spans="2:21" x14ac:dyDescent="0.2">
      <c r="B19" s="75"/>
      <c r="C19" s="75" t="s">
        <v>24</v>
      </c>
      <c r="D19" s="62">
        <v>1000</v>
      </c>
      <c r="E19" s="63">
        <v>1000</v>
      </c>
      <c r="F19" s="63">
        <v>1000</v>
      </c>
      <c r="G19" s="62">
        <v>1000</v>
      </c>
      <c r="H19" s="62">
        <v>1000</v>
      </c>
      <c r="I19" s="62">
        <v>1000</v>
      </c>
      <c r="J19" s="62">
        <v>1000</v>
      </c>
      <c r="K19" s="62">
        <v>1000</v>
      </c>
      <c r="L19" s="62">
        <v>1000</v>
      </c>
      <c r="M19" s="62">
        <v>1000</v>
      </c>
      <c r="N19" s="62">
        <v>1000</v>
      </c>
      <c r="O19" s="55"/>
    </row>
    <row r="20" spans="2:21" x14ac:dyDescent="0.2">
      <c r="B20" s="75"/>
      <c r="C20" s="75" t="s">
        <v>23</v>
      </c>
      <c r="D20" s="62">
        <v>10000</v>
      </c>
      <c r="E20" s="63">
        <v>5000</v>
      </c>
      <c r="F20" s="63">
        <v>5000</v>
      </c>
      <c r="G20" s="62">
        <v>5000</v>
      </c>
      <c r="H20" s="62"/>
      <c r="I20" s="62"/>
      <c r="J20" s="62"/>
      <c r="K20" s="62"/>
      <c r="L20" s="62"/>
      <c r="M20" s="62"/>
      <c r="N20" s="62"/>
      <c r="O20" s="55"/>
    </row>
    <row r="21" spans="2:21" x14ac:dyDescent="0.2">
      <c r="B21" s="75"/>
      <c r="C21" s="55"/>
      <c r="D21" s="12"/>
      <c r="E21" s="64"/>
      <c r="F21" s="64"/>
      <c r="G21" s="12"/>
      <c r="H21" s="12"/>
      <c r="I21" s="12"/>
      <c r="J21" s="12"/>
      <c r="K21" s="12"/>
      <c r="L21" s="12"/>
      <c r="M21" s="12"/>
      <c r="N21" s="12"/>
      <c r="O21" s="55"/>
    </row>
    <row r="22" spans="2:21" s="24" customFormat="1" x14ac:dyDescent="0.2">
      <c r="B22" s="76" t="s">
        <v>32</v>
      </c>
      <c r="C22" s="56"/>
      <c r="D22" s="65">
        <f>+SUM(D17:D20)</f>
        <v>23000</v>
      </c>
      <c r="E22" s="66">
        <f t="shared" ref="E22:N22" si="2">+SUM(E17:E20)</f>
        <v>8500</v>
      </c>
      <c r="F22" s="66">
        <f t="shared" si="2"/>
        <v>8500</v>
      </c>
      <c r="G22" s="65">
        <f t="shared" si="2"/>
        <v>8500</v>
      </c>
      <c r="H22" s="65">
        <f t="shared" si="2"/>
        <v>13000</v>
      </c>
      <c r="I22" s="65">
        <f t="shared" si="2"/>
        <v>13000</v>
      </c>
      <c r="J22" s="65">
        <f t="shared" si="2"/>
        <v>13000</v>
      </c>
      <c r="K22" s="65">
        <f t="shared" si="2"/>
        <v>13000</v>
      </c>
      <c r="L22" s="65">
        <f t="shared" si="2"/>
        <v>13000</v>
      </c>
      <c r="M22" s="65">
        <f t="shared" si="2"/>
        <v>13000</v>
      </c>
      <c r="N22" s="65">
        <f t="shared" si="2"/>
        <v>13000</v>
      </c>
      <c r="O22" s="56"/>
    </row>
    <row r="23" spans="2:21" x14ac:dyDescent="0.2">
      <c r="B23" s="75"/>
      <c r="C23" s="55"/>
      <c r="D23" s="12"/>
      <c r="E23" s="64"/>
      <c r="F23" s="64"/>
      <c r="G23" s="12"/>
      <c r="H23" s="12"/>
      <c r="I23" s="12"/>
      <c r="J23" s="12"/>
      <c r="K23" s="12"/>
      <c r="L23" s="12"/>
      <c r="M23" s="12"/>
      <c r="N23" s="12"/>
      <c r="O23" s="55"/>
    </row>
    <row r="24" spans="2:21" s="60" customFormat="1" ht="38.25" x14ac:dyDescent="0.2">
      <c r="B24" s="77" t="s">
        <v>63</v>
      </c>
      <c r="C24" s="61"/>
      <c r="D24" s="67">
        <f>+D15-D22</f>
        <v>8500</v>
      </c>
      <c r="E24" s="68">
        <f t="shared" ref="E24:N24" si="3">+E15-E22</f>
        <v>2000</v>
      </c>
      <c r="F24" s="68">
        <f t="shared" si="3"/>
        <v>-8500</v>
      </c>
      <c r="G24" s="67">
        <f t="shared" si="3"/>
        <v>-8500</v>
      </c>
      <c r="H24" s="67">
        <f t="shared" si="3"/>
        <v>-6000</v>
      </c>
      <c r="I24" s="67">
        <f t="shared" si="3"/>
        <v>-2500</v>
      </c>
      <c r="J24" s="67">
        <f t="shared" si="3"/>
        <v>4500</v>
      </c>
      <c r="K24" s="67">
        <f t="shared" si="3"/>
        <v>11500</v>
      </c>
      <c r="L24" s="67">
        <f t="shared" si="3"/>
        <v>15000</v>
      </c>
      <c r="M24" s="67">
        <f t="shared" si="3"/>
        <v>15000</v>
      </c>
      <c r="N24" s="67">
        <f t="shared" si="3"/>
        <v>15000</v>
      </c>
      <c r="O24" s="61"/>
    </row>
    <row r="25" spans="2:21" x14ac:dyDescent="0.2">
      <c r="B25" s="75"/>
      <c r="C25" s="55"/>
      <c r="D25" s="12"/>
      <c r="E25" s="64"/>
      <c r="F25" s="64"/>
      <c r="G25" s="12"/>
      <c r="H25" s="12"/>
      <c r="I25" s="12"/>
      <c r="J25" s="12"/>
      <c r="K25" s="12"/>
      <c r="L25" s="12"/>
      <c r="M25" s="12"/>
      <c r="N25" s="12"/>
      <c r="O25" s="55"/>
    </row>
    <row r="26" spans="2:21" x14ac:dyDescent="0.2">
      <c r="B26" s="75" t="s">
        <v>38</v>
      </c>
      <c r="C26" s="55"/>
      <c r="D26" s="62">
        <v>2000</v>
      </c>
      <c r="E26" s="63">
        <v>2000</v>
      </c>
      <c r="F26" s="63">
        <v>2000</v>
      </c>
      <c r="G26" s="62">
        <v>2000</v>
      </c>
      <c r="H26" s="62">
        <v>2000</v>
      </c>
      <c r="I26" s="62">
        <v>2000</v>
      </c>
      <c r="J26" s="62">
        <v>2000</v>
      </c>
      <c r="K26" s="62">
        <v>2000</v>
      </c>
      <c r="L26" s="62">
        <v>2000</v>
      </c>
      <c r="M26" s="62">
        <v>2000</v>
      </c>
      <c r="N26" s="62">
        <v>2000</v>
      </c>
      <c r="O26" s="55"/>
      <c r="P26" s="55"/>
      <c r="Q26" s="55"/>
      <c r="R26" s="55"/>
      <c r="S26" s="55"/>
      <c r="T26" s="55"/>
      <c r="U26" s="55"/>
    </row>
    <row r="27" spans="2:21" x14ac:dyDescent="0.2">
      <c r="B27" s="75" t="s">
        <v>37</v>
      </c>
      <c r="C27" s="55"/>
      <c r="D27" s="62">
        <v>1000</v>
      </c>
      <c r="E27" s="63">
        <v>1000</v>
      </c>
      <c r="F27" s="63">
        <v>1000</v>
      </c>
      <c r="G27" s="62">
        <v>1000</v>
      </c>
      <c r="H27" s="62">
        <v>1000</v>
      </c>
      <c r="I27" s="62">
        <v>1000</v>
      </c>
      <c r="J27" s="62">
        <v>1000</v>
      </c>
      <c r="K27" s="62">
        <v>1000</v>
      </c>
      <c r="L27" s="62">
        <v>1000</v>
      </c>
      <c r="M27" s="62">
        <v>1000</v>
      </c>
      <c r="N27" s="62">
        <v>1000</v>
      </c>
      <c r="O27" s="55"/>
      <c r="P27" s="55"/>
      <c r="Q27" s="55"/>
      <c r="R27" s="55"/>
      <c r="S27" s="55"/>
      <c r="T27" s="55"/>
      <c r="U27" s="55"/>
    </row>
    <row r="28" spans="2:21" x14ac:dyDescent="0.2">
      <c r="B28" s="75"/>
      <c r="C28" s="55"/>
      <c r="D28" s="12"/>
      <c r="E28" s="64"/>
      <c r="F28" s="64"/>
      <c r="G28" s="12"/>
      <c r="H28" s="12"/>
      <c r="I28" s="12"/>
      <c r="J28" s="12"/>
      <c r="K28" s="12"/>
      <c r="L28" s="12"/>
      <c r="M28" s="12"/>
      <c r="N28" s="12"/>
      <c r="O28" s="55"/>
      <c r="P28" s="55"/>
      <c r="Q28" s="55"/>
      <c r="R28" s="55"/>
      <c r="S28" s="55"/>
      <c r="T28" s="55"/>
      <c r="U28" s="55"/>
    </row>
    <row r="29" spans="2:21" s="24" customFormat="1" x14ac:dyDescent="0.2">
      <c r="B29" s="76" t="s">
        <v>44</v>
      </c>
      <c r="C29" s="56"/>
      <c r="D29" s="65">
        <f>+D24-D26</f>
        <v>6500</v>
      </c>
      <c r="E29" s="66">
        <f t="shared" ref="E29:N29" si="4">+E24-E26</f>
        <v>0</v>
      </c>
      <c r="F29" s="66">
        <f t="shared" si="4"/>
        <v>-10500</v>
      </c>
      <c r="G29" s="65">
        <f t="shared" si="4"/>
        <v>-10500</v>
      </c>
      <c r="H29" s="65">
        <f t="shared" si="4"/>
        <v>-8000</v>
      </c>
      <c r="I29" s="65">
        <f t="shared" si="4"/>
        <v>-4500</v>
      </c>
      <c r="J29" s="65">
        <f t="shared" si="4"/>
        <v>2500</v>
      </c>
      <c r="K29" s="65">
        <f t="shared" si="4"/>
        <v>9500</v>
      </c>
      <c r="L29" s="65">
        <f t="shared" si="4"/>
        <v>13000</v>
      </c>
      <c r="M29" s="65">
        <f t="shared" si="4"/>
        <v>13000</v>
      </c>
      <c r="N29" s="65">
        <f t="shared" si="4"/>
        <v>13000</v>
      </c>
      <c r="O29" s="56"/>
      <c r="P29" s="56"/>
      <c r="Q29" s="56"/>
      <c r="R29" s="56"/>
      <c r="S29" s="56"/>
      <c r="T29" s="56"/>
      <c r="U29" s="56"/>
    </row>
    <row r="30" spans="2:21" x14ac:dyDescent="0.2">
      <c r="B30" s="75"/>
      <c r="C30" s="55"/>
      <c r="D30" s="55"/>
      <c r="E30" s="59"/>
      <c r="F30" s="5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2:21" x14ac:dyDescent="0.2">
      <c r="B31" s="75"/>
      <c r="C31" s="55"/>
      <c r="D31" s="55"/>
      <c r="E31" s="59"/>
      <c r="F31" s="59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2:21" x14ac:dyDescent="0.2">
      <c r="B32" s="75"/>
      <c r="C32" s="55"/>
      <c r="D32" s="55"/>
      <c r="E32" s="59"/>
      <c r="F32" s="59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2:21" x14ac:dyDescent="0.2">
      <c r="B33" s="75"/>
      <c r="C33" s="55"/>
      <c r="D33" s="55"/>
      <c r="E33" s="59"/>
      <c r="F33" s="59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2:21" x14ac:dyDescent="0.2">
      <c r="C34" s="55"/>
      <c r="D34" s="55"/>
      <c r="E34" s="59"/>
      <c r="F34" s="59"/>
      <c r="G34" s="55"/>
      <c r="H34" s="55"/>
      <c r="I34" s="55"/>
    </row>
    <row r="35" spans="2:21" x14ac:dyDescent="0.2">
      <c r="C35" s="55"/>
      <c r="D35" s="55"/>
      <c r="E35" s="59"/>
      <c r="F35" s="59"/>
      <c r="G35" s="55"/>
      <c r="H35" s="55"/>
      <c r="I35" s="55"/>
    </row>
    <row r="36" spans="2:21" x14ac:dyDescent="0.2">
      <c r="C36" s="55"/>
      <c r="D36" s="55"/>
      <c r="E36" s="59"/>
      <c r="F36" s="59"/>
      <c r="G36" s="55"/>
      <c r="H36" s="55"/>
      <c r="I36" s="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2D6D-2556-4B0F-8A7A-F2CD792A9E39}">
  <sheetPr>
    <pageSetUpPr fitToPage="1"/>
  </sheetPr>
  <dimension ref="A1:Y51"/>
  <sheetViews>
    <sheetView tabSelected="1" zoomScale="90" zoomScaleNormal="90" workbookViewId="0">
      <pane xSplit="2" ySplit="4" topLeftCell="D29" activePane="bottomRight" state="frozen"/>
      <selection pane="topRight" activeCell="C1" sqref="C1"/>
      <selection pane="bottomLeft" activeCell="A6" sqref="A6"/>
      <selection pane="bottomRight" activeCell="N4" sqref="N4"/>
    </sheetView>
  </sheetViews>
  <sheetFormatPr defaultColWidth="8.7109375" defaultRowHeight="12.75" customHeight="1" outlineLevelRow="1" x14ac:dyDescent="0.2"/>
  <cols>
    <col min="1" max="1" width="3.7109375" customWidth="1"/>
    <col min="2" max="2" width="35.7109375" bestFit="1" customWidth="1"/>
    <col min="3" max="3" width="10.85546875" style="57" bestFit="1" customWidth="1"/>
    <col min="4" max="10" width="10.85546875" style="34" bestFit="1" customWidth="1"/>
    <col min="11" max="11" width="12.28515625" style="34" bestFit="1" customWidth="1"/>
    <col min="12" max="12" width="10.42578125" style="99" bestFit="1" customWidth="1"/>
    <col min="13" max="13" width="2.42578125" style="1" customWidth="1"/>
    <col min="14" max="14" width="31.5703125" style="2" customWidth="1"/>
    <col min="15" max="15" width="21.5703125" style="1" customWidth="1"/>
    <col min="16" max="16" width="10.7109375" customWidth="1"/>
    <col min="17" max="17" width="11.28515625" customWidth="1"/>
    <col min="18" max="18" width="11.7109375" customWidth="1"/>
    <col min="19" max="19" width="11.140625" customWidth="1"/>
    <col min="20" max="20" width="10.85546875" bestFit="1" customWidth="1"/>
    <col min="21" max="23" width="9.28515625" bestFit="1" customWidth="1"/>
    <col min="24" max="24" width="10.85546875" bestFit="1" customWidth="1"/>
    <col min="25" max="25" width="9.28515625" style="42" customWidth="1"/>
  </cols>
  <sheetData>
    <row r="1" spans="1:25" ht="12.75" customHeight="1" x14ac:dyDescent="0.2">
      <c r="B1" s="33"/>
      <c r="C1" s="82" t="s">
        <v>68</v>
      </c>
      <c r="D1" s="83"/>
      <c r="E1" s="83"/>
      <c r="F1" s="83"/>
      <c r="G1" s="83"/>
      <c r="H1" s="83"/>
      <c r="I1" s="83"/>
      <c r="J1" s="83"/>
    </row>
    <row r="2" spans="1:25" s="3" customFormat="1" ht="48" x14ac:dyDescent="0.2">
      <c r="C2" s="58"/>
      <c r="D2" s="84"/>
      <c r="E2" s="84"/>
      <c r="F2" s="84"/>
      <c r="G2" s="84"/>
      <c r="H2" s="84"/>
      <c r="I2" s="84"/>
      <c r="J2" s="84"/>
      <c r="K2" s="84"/>
      <c r="L2" s="100"/>
      <c r="M2" s="6"/>
      <c r="N2" s="7"/>
      <c r="O2" s="108" t="s">
        <v>66</v>
      </c>
      <c r="P2" s="41">
        <v>0</v>
      </c>
      <c r="Q2" s="41">
        <v>0</v>
      </c>
      <c r="R2" s="41">
        <v>0</v>
      </c>
      <c r="S2" s="41">
        <v>0.5</v>
      </c>
      <c r="T2" s="41">
        <v>0.75</v>
      </c>
      <c r="U2" s="41">
        <v>0.75</v>
      </c>
      <c r="V2" s="41">
        <v>1</v>
      </c>
      <c r="W2" s="41">
        <v>1</v>
      </c>
      <c r="X2" s="41">
        <v>1</v>
      </c>
      <c r="Y2" s="43"/>
    </row>
    <row r="3" spans="1:25" s="45" customFormat="1" ht="12.75" customHeight="1" x14ac:dyDescent="0.2">
      <c r="C3" s="85"/>
      <c r="D3" s="86"/>
      <c r="E3" s="86"/>
      <c r="F3" s="86"/>
      <c r="G3" s="86"/>
      <c r="H3" s="86"/>
      <c r="I3" s="86"/>
      <c r="J3" s="86"/>
      <c r="K3" s="86"/>
      <c r="L3" s="101"/>
      <c r="M3" s="78"/>
      <c r="N3" s="79"/>
      <c r="O3" s="80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s="4" customFormat="1" ht="24" x14ac:dyDescent="0.2">
      <c r="B4" s="5"/>
      <c r="C4" s="87" t="s">
        <v>0</v>
      </c>
      <c r="D4" s="88" t="s">
        <v>1</v>
      </c>
      <c r="E4" s="88" t="s">
        <v>2</v>
      </c>
      <c r="F4" s="88" t="s">
        <v>3</v>
      </c>
      <c r="G4" s="88" t="s">
        <v>4</v>
      </c>
      <c r="H4" s="88" t="s">
        <v>5</v>
      </c>
      <c r="I4" s="88" t="s">
        <v>6</v>
      </c>
      <c r="J4" s="88" t="s">
        <v>7</v>
      </c>
      <c r="K4" s="88" t="s">
        <v>8</v>
      </c>
      <c r="L4" s="100" t="s">
        <v>9</v>
      </c>
      <c r="M4" s="6"/>
      <c r="N4" s="7" t="s">
        <v>45</v>
      </c>
      <c r="O4" s="6"/>
      <c r="P4" s="8">
        <v>43922</v>
      </c>
      <c r="Q4" s="8">
        <v>43952</v>
      </c>
      <c r="R4" s="8">
        <v>43983</v>
      </c>
      <c r="S4" s="8">
        <v>44013</v>
      </c>
      <c r="T4" s="8">
        <v>44044</v>
      </c>
      <c r="U4" s="8">
        <v>44075</v>
      </c>
      <c r="V4" s="8">
        <v>44105</v>
      </c>
      <c r="W4" s="8">
        <v>44136</v>
      </c>
      <c r="X4" s="8">
        <v>44166</v>
      </c>
      <c r="Y4" s="44"/>
    </row>
    <row r="5" spans="1:25" s="9" customFormat="1" x14ac:dyDescent="0.2">
      <c r="A5" s="9" t="s">
        <v>10</v>
      </c>
      <c r="C5" s="89"/>
      <c r="D5" s="90"/>
      <c r="E5" s="90"/>
      <c r="F5" s="90"/>
      <c r="G5" s="90"/>
      <c r="H5" s="90"/>
      <c r="I5" s="90"/>
      <c r="J5" s="90"/>
      <c r="K5" s="90"/>
      <c r="L5" s="102"/>
      <c r="M5" s="10"/>
      <c r="N5" s="10"/>
      <c r="O5" s="10"/>
      <c r="Y5" s="45"/>
    </row>
    <row r="6" spans="1:25" ht="12.75" customHeight="1" x14ac:dyDescent="0.2">
      <c r="B6" s="11"/>
      <c r="N6" s="7" t="s">
        <v>11</v>
      </c>
      <c r="O6" s="6" t="s">
        <v>12</v>
      </c>
    </row>
    <row r="7" spans="1:25" ht="12.75" customHeight="1" outlineLevel="1" x14ac:dyDescent="0.2">
      <c r="B7" s="13" t="s">
        <v>39</v>
      </c>
      <c r="C7" s="91">
        <v>17000</v>
      </c>
      <c r="D7" s="92">
        <v>17000</v>
      </c>
      <c r="E7" s="92">
        <v>17000</v>
      </c>
      <c r="F7" s="92">
        <v>17000</v>
      </c>
      <c r="G7" s="92">
        <v>17000</v>
      </c>
      <c r="H7" s="92">
        <v>17000</v>
      </c>
      <c r="I7" s="92">
        <v>17000</v>
      </c>
      <c r="J7" s="92">
        <v>17000</v>
      </c>
      <c r="K7" s="37">
        <f t="shared" ref="K7:K10" si="0">SUM(C7:J7)</f>
        <v>136000</v>
      </c>
      <c r="L7" s="99">
        <f>+AVERAGE(C7:J7)</f>
        <v>17000</v>
      </c>
      <c r="N7" s="2" t="s">
        <v>13</v>
      </c>
      <c r="P7" s="14">
        <f>+P$2*$L7</f>
        <v>0</v>
      </c>
      <c r="Q7" s="14">
        <f t="shared" ref="Q7:X7" si="1">+Q$2*$L7</f>
        <v>0</v>
      </c>
      <c r="R7" s="14">
        <f t="shared" si="1"/>
        <v>0</v>
      </c>
      <c r="S7" s="14">
        <f t="shared" si="1"/>
        <v>8500</v>
      </c>
      <c r="T7" s="14">
        <f t="shared" si="1"/>
        <v>12750</v>
      </c>
      <c r="U7" s="14">
        <f t="shared" si="1"/>
        <v>12750</v>
      </c>
      <c r="V7" s="14">
        <f t="shared" si="1"/>
        <v>17000</v>
      </c>
      <c r="W7" s="14">
        <f t="shared" si="1"/>
        <v>17000</v>
      </c>
      <c r="X7" s="14">
        <f t="shared" si="1"/>
        <v>17000</v>
      </c>
      <c r="Y7" s="46"/>
    </row>
    <row r="8" spans="1:25" ht="12.75" customHeight="1" outlineLevel="1" x14ac:dyDescent="0.2">
      <c r="B8" s="13" t="s">
        <v>40</v>
      </c>
      <c r="C8" s="91">
        <v>15000</v>
      </c>
      <c r="D8" s="92">
        <v>15000</v>
      </c>
      <c r="E8" s="92">
        <v>15000</v>
      </c>
      <c r="F8" s="92">
        <v>15000</v>
      </c>
      <c r="G8" s="92">
        <v>15000</v>
      </c>
      <c r="H8" s="92">
        <v>15000</v>
      </c>
      <c r="I8" s="92">
        <v>15000</v>
      </c>
      <c r="J8" s="92">
        <v>15000</v>
      </c>
      <c r="K8" s="37">
        <f t="shared" si="0"/>
        <v>120000</v>
      </c>
      <c r="L8" s="99">
        <f t="shared" ref="L8:L9" si="2">+AVERAGE(C8:J8)</f>
        <v>15000</v>
      </c>
      <c r="N8" s="2" t="s">
        <v>13</v>
      </c>
      <c r="P8" s="14">
        <f t="shared" ref="P8:X9" si="3">+P$2*$L8</f>
        <v>0</v>
      </c>
      <c r="Q8" s="14">
        <f t="shared" si="3"/>
        <v>0</v>
      </c>
      <c r="R8" s="14">
        <f t="shared" si="3"/>
        <v>0</v>
      </c>
      <c r="S8" s="14">
        <f t="shared" si="3"/>
        <v>7500</v>
      </c>
      <c r="T8" s="14">
        <f t="shared" si="3"/>
        <v>11250</v>
      </c>
      <c r="U8" s="14">
        <f t="shared" si="3"/>
        <v>11250</v>
      </c>
      <c r="V8" s="14">
        <f t="shared" si="3"/>
        <v>15000</v>
      </c>
      <c r="W8" s="14">
        <f t="shared" si="3"/>
        <v>15000</v>
      </c>
      <c r="X8" s="14">
        <f t="shared" si="3"/>
        <v>15000</v>
      </c>
      <c r="Y8" s="46"/>
    </row>
    <row r="9" spans="1:25" ht="12.75" customHeight="1" outlineLevel="1" x14ac:dyDescent="0.2">
      <c r="B9" s="13" t="s">
        <v>41</v>
      </c>
      <c r="C9" s="91">
        <v>1200</v>
      </c>
      <c r="D9" s="92">
        <v>1200</v>
      </c>
      <c r="E9" s="92">
        <v>1200</v>
      </c>
      <c r="F9" s="92">
        <v>1200</v>
      </c>
      <c r="G9" s="92">
        <v>1200</v>
      </c>
      <c r="H9" s="92">
        <v>1200</v>
      </c>
      <c r="I9" s="92">
        <v>1200</v>
      </c>
      <c r="J9" s="92">
        <v>1200</v>
      </c>
      <c r="K9" s="37">
        <f t="shared" si="0"/>
        <v>9600</v>
      </c>
      <c r="L9" s="99">
        <f t="shared" si="2"/>
        <v>1200</v>
      </c>
      <c r="N9" s="2" t="s">
        <v>13</v>
      </c>
      <c r="P9" s="14">
        <f t="shared" si="3"/>
        <v>0</v>
      </c>
      <c r="Q9" s="14">
        <f t="shared" si="3"/>
        <v>0</v>
      </c>
      <c r="R9" s="14">
        <f t="shared" si="3"/>
        <v>0</v>
      </c>
      <c r="S9" s="14">
        <f t="shared" si="3"/>
        <v>600</v>
      </c>
      <c r="T9" s="14">
        <f t="shared" si="3"/>
        <v>900</v>
      </c>
      <c r="U9" s="14">
        <f t="shared" si="3"/>
        <v>900</v>
      </c>
      <c r="V9" s="14">
        <f t="shared" si="3"/>
        <v>1200</v>
      </c>
      <c r="W9" s="14">
        <f t="shared" si="3"/>
        <v>1200</v>
      </c>
      <c r="X9" s="14">
        <f t="shared" si="3"/>
        <v>1200</v>
      </c>
      <c r="Y9" s="46"/>
    </row>
    <row r="10" spans="1:25" s="16" customFormat="1" ht="12.75" customHeight="1" x14ac:dyDescent="0.2">
      <c r="B10" s="16" t="s">
        <v>14</v>
      </c>
      <c r="C10" s="93">
        <f t="shared" ref="C10:J10" si="4">SUM(C7:C9)</f>
        <v>33200</v>
      </c>
      <c r="D10" s="16">
        <f t="shared" si="4"/>
        <v>33200</v>
      </c>
      <c r="E10" s="16">
        <f t="shared" si="4"/>
        <v>33200</v>
      </c>
      <c r="F10" s="16">
        <f t="shared" si="4"/>
        <v>33200</v>
      </c>
      <c r="G10" s="16">
        <f t="shared" si="4"/>
        <v>33200</v>
      </c>
      <c r="H10" s="16">
        <f t="shared" si="4"/>
        <v>33200</v>
      </c>
      <c r="I10" s="16">
        <f t="shared" si="4"/>
        <v>33200</v>
      </c>
      <c r="J10" s="16">
        <f t="shared" si="4"/>
        <v>33200</v>
      </c>
      <c r="K10" s="16">
        <f t="shared" si="0"/>
        <v>265600</v>
      </c>
      <c r="L10" s="103">
        <f>SUM(L7:L9)</f>
        <v>33200</v>
      </c>
      <c r="N10" s="17"/>
      <c r="P10" s="18">
        <f t="shared" ref="P10:X10" si="5">SUM(P7:P9)</f>
        <v>0</v>
      </c>
      <c r="Q10" s="18">
        <f t="shared" si="5"/>
        <v>0</v>
      </c>
      <c r="R10" s="18">
        <f t="shared" si="5"/>
        <v>0</v>
      </c>
      <c r="S10" s="18">
        <f t="shared" si="5"/>
        <v>16600</v>
      </c>
      <c r="T10" s="18">
        <f t="shared" si="5"/>
        <v>24900</v>
      </c>
      <c r="U10" s="18">
        <f t="shared" si="5"/>
        <v>24900</v>
      </c>
      <c r="V10" s="18">
        <f t="shared" si="5"/>
        <v>33200</v>
      </c>
      <c r="W10" s="18">
        <f t="shared" si="5"/>
        <v>33200</v>
      </c>
      <c r="X10" s="18">
        <f t="shared" si="5"/>
        <v>33200</v>
      </c>
      <c r="Y10" s="47"/>
    </row>
    <row r="11" spans="1:25" ht="12.75" customHeight="1" x14ac:dyDescent="0.2">
      <c r="K11" s="37"/>
      <c r="P11" s="12"/>
      <c r="Q11" s="12"/>
      <c r="R11" s="12"/>
      <c r="S11" s="12"/>
      <c r="T11" s="12"/>
      <c r="U11" s="12"/>
      <c r="V11" s="12"/>
      <c r="W11" s="12"/>
      <c r="X11" s="12"/>
      <c r="Y11" s="48"/>
    </row>
    <row r="12" spans="1:25" ht="36" x14ac:dyDescent="0.2">
      <c r="B12" s="11" t="s">
        <v>15</v>
      </c>
      <c r="K12" s="37"/>
      <c r="O12" s="6" t="s">
        <v>47</v>
      </c>
      <c r="P12" s="14"/>
      <c r="Q12" s="14"/>
      <c r="R12" s="14"/>
      <c r="S12" s="14"/>
      <c r="T12" s="14"/>
      <c r="U12" s="14"/>
      <c r="V12" s="14"/>
      <c r="W12" s="14"/>
      <c r="X12" s="14"/>
      <c r="Y12" s="46"/>
    </row>
    <row r="13" spans="1:25" ht="12.75" customHeight="1" outlineLevel="1" x14ac:dyDescent="0.2">
      <c r="B13" s="13" t="str">
        <f>B7&amp;" Cost"</f>
        <v>Café Hot Drinks Cost</v>
      </c>
      <c r="C13" s="91">
        <f>+C7*0.3</f>
        <v>5100</v>
      </c>
      <c r="D13" s="92">
        <f t="shared" ref="D13:J13" si="6">+D7*0.3</f>
        <v>5100</v>
      </c>
      <c r="E13" s="92">
        <f t="shared" si="6"/>
        <v>5100</v>
      </c>
      <c r="F13" s="92">
        <f t="shared" si="6"/>
        <v>5100</v>
      </c>
      <c r="G13" s="92">
        <f t="shared" si="6"/>
        <v>5100</v>
      </c>
      <c r="H13" s="92">
        <f t="shared" si="6"/>
        <v>5100</v>
      </c>
      <c r="I13" s="92">
        <f t="shared" si="6"/>
        <v>5100</v>
      </c>
      <c r="J13" s="92">
        <f t="shared" si="6"/>
        <v>5100</v>
      </c>
      <c r="K13" s="37">
        <f t="shared" ref="K13:K16" si="7">SUM(C13:J13)</f>
        <v>40800</v>
      </c>
      <c r="L13" s="99">
        <f t="shared" ref="L13:L16" si="8">+AVERAGE(C13:J13)</f>
        <v>5100</v>
      </c>
      <c r="N13" s="2" t="s">
        <v>46</v>
      </c>
      <c r="O13" s="40">
        <f>+L13/L7</f>
        <v>0.3</v>
      </c>
      <c r="P13" s="14">
        <f>+$O13*P7</f>
        <v>0</v>
      </c>
      <c r="Q13" s="14">
        <f t="shared" ref="Q13:X13" si="9">+$O13*Q7</f>
        <v>0</v>
      </c>
      <c r="R13" s="14">
        <f t="shared" si="9"/>
        <v>0</v>
      </c>
      <c r="S13" s="14">
        <f t="shared" si="9"/>
        <v>2550</v>
      </c>
      <c r="T13" s="14">
        <f t="shared" si="9"/>
        <v>3825</v>
      </c>
      <c r="U13" s="14">
        <f t="shared" si="9"/>
        <v>3825</v>
      </c>
      <c r="V13" s="14">
        <f t="shared" si="9"/>
        <v>5100</v>
      </c>
      <c r="W13" s="14">
        <f t="shared" si="9"/>
        <v>5100</v>
      </c>
      <c r="X13" s="14">
        <f t="shared" si="9"/>
        <v>5100</v>
      </c>
      <c r="Y13" s="46"/>
    </row>
    <row r="14" spans="1:25" ht="12.75" customHeight="1" outlineLevel="1" x14ac:dyDescent="0.2">
      <c r="B14" s="13" t="str">
        <f t="shared" ref="B14:B15" si="10">B8&amp;" Cost"</f>
        <v>Café Food Cost</v>
      </c>
      <c r="C14" s="91">
        <f>+C8*0.5</f>
        <v>7500</v>
      </c>
      <c r="D14" s="92">
        <f t="shared" ref="D14:J14" si="11">+D8*0.5</f>
        <v>7500</v>
      </c>
      <c r="E14" s="92">
        <f t="shared" si="11"/>
        <v>7500</v>
      </c>
      <c r="F14" s="92">
        <f t="shared" si="11"/>
        <v>7500</v>
      </c>
      <c r="G14" s="92">
        <f t="shared" si="11"/>
        <v>7500</v>
      </c>
      <c r="H14" s="92">
        <f t="shared" si="11"/>
        <v>7500</v>
      </c>
      <c r="I14" s="92">
        <f t="shared" si="11"/>
        <v>7500</v>
      </c>
      <c r="J14" s="92">
        <f t="shared" si="11"/>
        <v>7500</v>
      </c>
      <c r="K14" s="37">
        <f t="shared" si="7"/>
        <v>60000</v>
      </c>
      <c r="L14" s="99">
        <f t="shared" si="8"/>
        <v>7500</v>
      </c>
      <c r="N14" s="2" t="s">
        <v>46</v>
      </c>
      <c r="O14" s="40">
        <f t="shared" ref="O14:O15" si="12">+L14/L8</f>
        <v>0.5</v>
      </c>
      <c r="P14" s="14">
        <f t="shared" ref="P14:X14" si="13">+$O14*P8</f>
        <v>0</v>
      </c>
      <c r="Q14" s="14">
        <f t="shared" si="13"/>
        <v>0</v>
      </c>
      <c r="R14" s="14">
        <f t="shared" si="13"/>
        <v>0</v>
      </c>
      <c r="S14" s="14">
        <f t="shared" si="13"/>
        <v>3750</v>
      </c>
      <c r="T14" s="14">
        <f t="shared" si="13"/>
        <v>5625</v>
      </c>
      <c r="U14" s="14">
        <f t="shared" si="13"/>
        <v>5625</v>
      </c>
      <c r="V14" s="14">
        <f t="shared" si="13"/>
        <v>7500</v>
      </c>
      <c r="W14" s="14">
        <f t="shared" si="13"/>
        <v>7500</v>
      </c>
      <c r="X14" s="14">
        <f t="shared" si="13"/>
        <v>7500</v>
      </c>
      <c r="Y14" s="46"/>
    </row>
    <row r="15" spans="1:25" ht="12.75" customHeight="1" outlineLevel="1" x14ac:dyDescent="0.2">
      <c r="B15" s="13" t="str">
        <f t="shared" si="10"/>
        <v>Merchandise Cost</v>
      </c>
      <c r="C15" s="91">
        <f>+C9*0.5</f>
        <v>600</v>
      </c>
      <c r="D15" s="92">
        <f t="shared" ref="D15:J15" si="14">+D9*0.5</f>
        <v>600</v>
      </c>
      <c r="E15" s="92">
        <f t="shared" si="14"/>
        <v>600</v>
      </c>
      <c r="F15" s="92">
        <f t="shared" si="14"/>
        <v>600</v>
      </c>
      <c r="G15" s="92">
        <f t="shared" si="14"/>
        <v>600</v>
      </c>
      <c r="H15" s="92">
        <f t="shared" si="14"/>
        <v>600</v>
      </c>
      <c r="I15" s="92">
        <f t="shared" si="14"/>
        <v>600</v>
      </c>
      <c r="J15" s="92">
        <f t="shared" si="14"/>
        <v>600</v>
      </c>
      <c r="K15" s="37">
        <f t="shared" si="7"/>
        <v>4800</v>
      </c>
      <c r="L15" s="99">
        <f t="shared" si="8"/>
        <v>600</v>
      </c>
      <c r="N15" s="2" t="s">
        <v>46</v>
      </c>
      <c r="O15" s="40">
        <f t="shared" si="12"/>
        <v>0.5</v>
      </c>
      <c r="P15" s="14">
        <f t="shared" ref="P15:X15" si="15">+$O15*P9</f>
        <v>0</v>
      </c>
      <c r="Q15" s="14">
        <f t="shared" si="15"/>
        <v>0</v>
      </c>
      <c r="R15" s="14">
        <f t="shared" si="15"/>
        <v>0</v>
      </c>
      <c r="S15" s="14">
        <f t="shared" si="15"/>
        <v>300</v>
      </c>
      <c r="T15" s="14">
        <f t="shared" si="15"/>
        <v>450</v>
      </c>
      <c r="U15" s="14">
        <f t="shared" si="15"/>
        <v>450</v>
      </c>
      <c r="V15" s="14">
        <f t="shared" si="15"/>
        <v>600</v>
      </c>
      <c r="W15" s="14">
        <f t="shared" si="15"/>
        <v>600</v>
      </c>
      <c r="X15" s="14">
        <f t="shared" si="15"/>
        <v>600</v>
      </c>
      <c r="Y15" s="46"/>
    </row>
    <row r="16" spans="1:25" s="24" customFormat="1" ht="12.75" customHeight="1" x14ac:dyDescent="0.2">
      <c r="B16" s="20" t="s">
        <v>16</v>
      </c>
      <c r="C16" s="94">
        <f t="shared" ref="C16:J16" si="16">SUM(C13:C15)</f>
        <v>13200</v>
      </c>
      <c r="D16" s="21">
        <f t="shared" si="16"/>
        <v>13200</v>
      </c>
      <c r="E16" s="21">
        <f t="shared" si="16"/>
        <v>13200</v>
      </c>
      <c r="F16" s="21">
        <f t="shared" si="16"/>
        <v>13200</v>
      </c>
      <c r="G16" s="21">
        <f t="shared" si="16"/>
        <v>13200</v>
      </c>
      <c r="H16" s="21">
        <f t="shared" si="16"/>
        <v>13200</v>
      </c>
      <c r="I16" s="21">
        <f t="shared" si="16"/>
        <v>13200</v>
      </c>
      <c r="J16" s="21">
        <f t="shared" si="16"/>
        <v>13200</v>
      </c>
      <c r="K16" s="21">
        <f t="shared" si="7"/>
        <v>105600</v>
      </c>
      <c r="L16" s="104">
        <f t="shared" si="8"/>
        <v>13200</v>
      </c>
      <c r="M16" s="19"/>
      <c r="N16" s="22"/>
      <c r="O16" s="19"/>
      <c r="P16" s="23">
        <f t="shared" ref="P16:X16" si="17">SUM(P13:P15)</f>
        <v>0</v>
      </c>
      <c r="Q16" s="23">
        <f t="shared" si="17"/>
        <v>0</v>
      </c>
      <c r="R16" s="23">
        <f t="shared" si="17"/>
        <v>0</v>
      </c>
      <c r="S16" s="23">
        <f t="shared" si="17"/>
        <v>6600</v>
      </c>
      <c r="T16" s="23">
        <f t="shared" si="17"/>
        <v>9900</v>
      </c>
      <c r="U16" s="23">
        <f t="shared" si="17"/>
        <v>9900</v>
      </c>
      <c r="V16" s="23">
        <f t="shared" si="17"/>
        <v>13200</v>
      </c>
      <c r="W16" s="23">
        <f t="shared" si="17"/>
        <v>13200</v>
      </c>
      <c r="X16" s="23">
        <f t="shared" si="17"/>
        <v>13200</v>
      </c>
      <c r="Y16" s="49"/>
    </row>
    <row r="17" spans="2:25" s="34" customFormat="1" ht="12.75" customHeight="1" x14ac:dyDescent="0.2">
      <c r="B17" s="35"/>
      <c r="C17" s="95"/>
      <c r="D17" s="36"/>
      <c r="E17" s="36"/>
      <c r="F17" s="36"/>
      <c r="G17" s="36"/>
      <c r="H17" s="36"/>
      <c r="I17" s="36"/>
      <c r="J17" s="36"/>
      <c r="K17" s="36"/>
      <c r="L17" s="105"/>
      <c r="M17" s="37"/>
      <c r="N17" s="38"/>
      <c r="O17" s="37"/>
      <c r="P17" s="39"/>
      <c r="Q17" s="39"/>
      <c r="R17" s="39"/>
      <c r="S17" s="39"/>
      <c r="T17" s="39"/>
      <c r="U17" s="39"/>
      <c r="V17" s="39"/>
      <c r="W17" s="39"/>
      <c r="X17" s="39"/>
      <c r="Y17" s="50"/>
    </row>
    <row r="18" spans="2:25" s="34" customFormat="1" ht="12.75" customHeight="1" x14ac:dyDescent="0.2">
      <c r="B18" s="35"/>
      <c r="C18" s="95"/>
      <c r="D18" s="36"/>
      <c r="E18" s="36"/>
      <c r="F18" s="36"/>
      <c r="G18" s="36"/>
      <c r="H18" s="36"/>
      <c r="I18" s="36"/>
      <c r="J18" s="36"/>
      <c r="K18" s="36"/>
      <c r="L18" s="105"/>
      <c r="M18" s="37"/>
      <c r="N18" s="38"/>
      <c r="O18" s="37"/>
      <c r="P18" s="39"/>
      <c r="Q18" s="39"/>
      <c r="R18" s="39"/>
      <c r="S18" s="39"/>
      <c r="T18" s="39"/>
      <c r="U18" s="39"/>
      <c r="V18" s="39"/>
      <c r="W18" s="39"/>
      <c r="X18" s="39"/>
      <c r="Y18" s="50"/>
    </row>
    <row r="19" spans="2:25" ht="12.75" customHeight="1" x14ac:dyDescent="0.2">
      <c r="K19" s="37"/>
      <c r="Q19" s="1"/>
      <c r="R19" s="1"/>
      <c r="S19" s="1"/>
      <c r="T19" s="1"/>
      <c r="U19" s="1"/>
      <c r="V19" s="1"/>
      <c r="W19" s="1"/>
      <c r="X19" s="1"/>
      <c r="Y19" s="51"/>
    </row>
    <row r="20" spans="2:25" s="31" customFormat="1" ht="12.75" customHeight="1" thickBot="1" x14ac:dyDescent="0.25">
      <c r="B20" s="26" t="s">
        <v>17</v>
      </c>
      <c r="C20" s="96">
        <f t="shared" ref="C20:J20" si="18">(C10)-(C16)</f>
        <v>20000</v>
      </c>
      <c r="D20" s="27">
        <f t="shared" si="18"/>
        <v>20000</v>
      </c>
      <c r="E20" s="27">
        <f t="shared" si="18"/>
        <v>20000</v>
      </c>
      <c r="F20" s="27">
        <f t="shared" si="18"/>
        <v>20000</v>
      </c>
      <c r="G20" s="27">
        <f t="shared" si="18"/>
        <v>20000</v>
      </c>
      <c r="H20" s="27">
        <f t="shared" si="18"/>
        <v>20000</v>
      </c>
      <c r="I20" s="27">
        <f t="shared" si="18"/>
        <v>20000</v>
      </c>
      <c r="J20" s="27">
        <f t="shared" si="18"/>
        <v>20000</v>
      </c>
      <c r="K20" s="27">
        <f>SUM(C20:J20)</f>
        <v>160000</v>
      </c>
      <c r="L20" s="106">
        <f t="shared" ref="L20" si="19">+AVERAGE(C20:J20)</f>
        <v>20000</v>
      </c>
      <c r="M20" s="28"/>
      <c r="N20" s="29"/>
      <c r="O20" s="28"/>
      <c r="P20" s="30">
        <f t="shared" ref="P20:X20" si="20">P10-P16</f>
        <v>0</v>
      </c>
      <c r="Q20" s="30">
        <f t="shared" si="20"/>
        <v>0</v>
      </c>
      <c r="R20" s="30">
        <f t="shared" si="20"/>
        <v>0</v>
      </c>
      <c r="S20" s="30">
        <f t="shared" si="20"/>
        <v>10000</v>
      </c>
      <c r="T20" s="30">
        <f t="shared" si="20"/>
        <v>15000</v>
      </c>
      <c r="U20" s="30">
        <f t="shared" si="20"/>
        <v>15000</v>
      </c>
      <c r="V20" s="30">
        <f t="shared" si="20"/>
        <v>20000</v>
      </c>
      <c r="W20" s="30">
        <f t="shared" si="20"/>
        <v>20000</v>
      </c>
      <c r="X20" s="30">
        <f t="shared" si="20"/>
        <v>20000</v>
      </c>
      <c r="Y20" s="52"/>
    </row>
    <row r="21" spans="2:25" ht="12.75" customHeight="1" thickTop="1" x14ac:dyDescent="0.2">
      <c r="K21" s="37"/>
      <c r="P21" s="14"/>
      <c r="Q21" s="14"/>
      <c r="R21" s="14"/>
      <c r="S21" s="14"/>
      <c r="T21" s="14"/>
      <c r="U21" s="14"/>
      <c r="V21" s="14"/>
      <c r="W21" s="14"/>
      <c r="X21" s="14"/>
      <c r="Y21" s="46"/>
    </row>
    <row r="22" spans="2:25" ht="12.75" customHeight="1" x14ac:dyDescent="0.2">
      <c r="K22" s="37"/>
      <c r="P22" s="14"/>
      <c r="Q22" s="14"/>
      <c r="R22" s="14"/>
      <c r="S22" s="14"/>
      <c r="T22" s="14"/>
      <c r="U22" s="14"/>
      <c r="V22" s="14"/>
      <c r="W22" s="14"/>
      <c r="X22" s="14"/>
      <c r="Y22" s="46"/>
    </row>
    <row r="23" spans="2:25" ht="12.75" customHeight="1" x14ac:dyDescent="0.2">
      <c r="B23" s="11" t="s">
        <v>18</v>
      </c>
      <c r="K23" s="37"/>
      <c r="P23" s="14"/>
      <c r="Q23" s="14"/>
      <c r="R23" s="14"/>
      <c r="S23" s="14"/>
      <c r="T23" s="14"/>
      <c r="U23" s="14"/>
      <c r="V23" s="14"/>
      <c r="W23" s="14"/>
      <c r="X23" s="14"/>
      <c r="Y23" s="46"/>
    </row>
    <row r="24" spans="2:25" ht="12.75" customHeight="1" outlineLevel="1" x14ac:dyDescent="0.2">
      <c r="B24" s="13" t="s">
        <v>42</v>
      </c>
      <c r="C24" s="91">
        <v>300</v>
      </c>
      <c r="D24" s="92">
        <v>300</v>
      </c>
      <c r="E24" s="92">
        <v>300</v>
      </c>
      <c r="F24" s="92">
        <v>300</v>
      </c>
      <c r="G24" s="92">
        <v>300</v>
      </c>
      <c r="H24" s="92">
        <v>300</v>
      </c>
      <c r="I24" s="92">
        <v>300</v>
      </c>
      <c r="J24" s="92">
        <v>300</v>
      </c>
      <c r="K24" s="37">
        <f t="shared" ref="K24:K28" si="21">SUM(C24:J24)</f>
        <v>2400</v>
      </c>
      <c r="L24" s="99">
        <f t="shared" ref="L24:L39" si="22">+AVERAGE(C24:J24)</f>
        <v>300</v>
      </c>
      <c r="N24" s="2" t="s">
        <v>49</v>
      </c>
      <c r="O24" s="15">
        <v>0.5</v>
      </c>
      <c r="P24" s="14">
        <v>0</v>
      </c>
      <c r="Q24" s="14">
        <v>0</v>
      </c>
      <c r="R24" s="14">
        <v>0</v>
      </c>
      <c r="S24" s="14">
        <f>+$L$24</f>
        <v>300</v>
      </c>
      <c r="T24" s="14">
        <f t="shared" ref="T24:X24" si="23">+$L$24</f>
        <v>300</v>
      </c>
      <c r="U24" s="14">
        <f t="shared" si="23"/>
        <v>300</v>
      </c>
      <c r="V24" s="14">
        <f t="shared" si="23"/>
        <v>300</v>
      </c>
      <c r="W24" s="14">
        <f t="shared" si="23"/>
        <v>300</v>
      </c>
      <c r="X24" s="14">
        <f t="shared" si="23"/>
        <v>300</v>
      </c>
      <c r="Y24" s="46"/>
    </row>
    <row r="25" spans="2:25" ht="12.75" customHeight="1" outlineLevel="1" x14ac:dyDescent="0.2">
      <c r="B25" s="13" t="s">
        <v>19</v>
      </c>
      <c r="C25" s="91">
        <v>200</v>
      </c>
      <c r="D25" s="92">
        <v>200</v>
      </c>
      <c r="E25" s="92">
        <v>200</v>
      </c>
      <c r="F25" s="92">
        <v>200</v>
      </c>
      <c r="G25" s="92">
        <v>200</v>
      </c>
      <c r="H25" s="92">
        <v>200</v>
      </c>
      <c r="I25" s="92">
        <v>200</v>
      </c>
      <c r="J25" s="92">
        <v>200</v>
      </c>
      <c r="K25" s="37">
        <f t="shared" si="21"/>
        <v>1600</v>
      </c>
      <c r="L25" s="99">
        <f t="shared" si="22"/>
        <v>200</v>
      </c>
      <c r="N25" s="2" t="s">
        <v>48</v>
      </c>
      <c r="O25" s="15">
        <v>0.7</v>
      </c>
      <c r="P25" s="14">
        <f>+$L$25</f>
        <v>200</v>
      </c>
      <c r="Q25" s="14">
        <f t="shared" ref="Q25:X25" si="24">+$L$25</f>
        <v>200</v>
      </c>
      <c r="R25" s="14">
        <f t="shared" si="24"/>
        <v>200</v>
      </c>
      <c r="S25" s="14">
        <f t="shared" si="24"/>
        <v>200</v>
      </c>
      <c r="T25" s="14">
        <f t="shared" si="24"/>
        <v>200</v>
      </c>
      <c r="U25" s="14">
        <f t="shared" si="24"/>
        <v>200</v>
      </c>
      <c r="V25" s="14">
        <f t="shared" si="24"/>
        <v>200</v>
      </c>
      <c r="W25" s="14">
        <f t="shared" si="24"/>
        <v>200</v>
      </c>
      <c r="X25" s="14">
        <f t="shared" si="24"/>
        <v>200</v>
      </c>
      <c r="Y25" s="46"/>
    </row>
    <row r="26" spans="2:25" ht="31.35" customHeight="1" outlineLevel="1" x14ac:dyDescent="0.2">
      <c r="B26" s="13" t="s">
        <v>20</v>
      </c>
      <c r="C26" s="91">
        <v>300</v>
      </c>
      <c r="D26" s="92">
        <v>300</v>
      </c>
      <c r="E26" s="92">
        <v>300</v>
      </c>
      <c r="F26" s="92">
        <v>300</v>
      </c>
      <c r="G26" s="92">
        <v>300</v>
      </c>
      <c r="H26" s="92">
        <v>300</v>
      </c>
      <c r="I26" s="92">
        <v>300</v>
      </c>
      <c r="J26" s="92">
        <v>300</v>
      </c>
      <c r="K26" s="37">
        <f t="shared" si="21"/>
        <v>2400</v>
      </c>
      <c r="L26" s="99">
        <f t="shared" si="22"/>
        <v>300</v>
      </c>
      <c r="N26" s="2" t="s">
        <v>50</v>
      </c>
      <c r="O26" s="15"/>
      <c r="P26" s="14">
        <f>+P2*$L$26</f>
        <v>0</v>
      </c>
      <c r="Q26" s="14">
        <f t="shared" ref="Q26:X26" si="25">+Q2*$L$26</f>
        <v>0</v>
      </c>
      <c r="R26" s="14">
        <f t="shared" si="25"/>
        <v>0</v>
      </c>
      <c r="S26" s="14">
        <f t="shared" si="25"/>
        <v>150</v>
      </c>
      <c r="T26" s="14">
        <f t="shared" si="25"/>
        <v>225</v>
      </c>
      <c r="U26" s="14">
        <f t="shared" si="25"/>
        <v>225</v>
      </c>
      <c r="V26" s="14">
        <f t="shared" si="25"/>
        <v>300</v>
      </c>
      <c r="W26" s="14">
        <f t="shared" si="25"/>
        <v>300</v>
      </c>
      <c r="X26" s="14">
        <f t="shared" si="25"/>
        <v>300</v>
      </c>
      <c r="Y26" s="46"/>
    </row>
    <row r="27" spans="2:25" ht="12.75" customHeight="1" outlineLevel="1" x14ac:dyDescent="0.2">
      <c r="B27" s="13" t="s">
        <v>24</v>
      </c>
      <c r="C27" s="91">
        <v>1000</v>
      </c>
      <c r="D27" s="92">
        <v>1000</v>
      </c>
      <c r="E27" s="92">
        <v>1000</v>
      </c>
      <c r="F27" s="92">
        <v>1000</v>
      </c>
      <c r="G27" s="92">
        <v>1000</v>
      </c>
      <c r="H27" s="92">
        <v>1000</v>
      </c>
      <c r="I27" s="92">
        <v>1000</v>
      </c>
      <c r="J27" s="92">
        <v>1000</v>
      </c>
      <c r="K27" s="37">
        <f t="shared" si="21"/>
        <v>8000</v>
      </c>
      <c r="L27" s="99">
        <f t="shared" si="22"/>
        <v>1000</v>
      </c>
      <c r="N27" s="2" t="s">
        <v>48</v>
      </c>
      <c r="P27" s="14">
        <f>+$L$27</f>
        <v>1000</v>
      </c>
      <c r="Q27" s="14">
        <f t="shared" ref="Q27:X27" si="26">+$L$27</f>
        <v>1000</v>
      </c>
      <c r="R27" s="14">
        <f t="shared" si="26"/>
        <v>1000</v>
      </c>
      <c r="S27" s="14">
        <f t="shared" si="26"/>
        <v>1000</v>
      </c>
      <c r="T27" s="14">
        <f t="shared" si="26"/>
        <v>1000</v>
      </c>
      <c r="U27" s="14">
        <f t="shared" si="26"/>
        <v>1000</v>
      </c>
      <c r="V27" s="14">
        <f t="shared" si="26"/>
        <v>1000</v>
      </c>
      <c r="W27" s="14">
        <f t="shared" si="26"/>
        <v>1000</v>
      </c>
      <c r="X27" s="14">
        <f t="shared" si="26"/>
        <v>1000</v>
      </c>
      <c r="Y27" s="46"/>
    </row>
    <row r="28" spans="2:25" ht="12.75" customHeight="1" outlineLevel="1" x14ac:dyDescent="0.2">
      <c r="B28" s="13" t="s">
        <v>25</v>
      </c>
      <c r="C28" s="91">
        <v>800</v>
      </c>
      <c r="D28" s="92">
        <v>800</v>
      </c>
      <c r="E28" s="92">
        <v>800</v>
      </c>
      <c r="F28" s="92">
        <v>800</v>
      </c>
      <c r="G28" s="92">
        <v>800</v>
      </c>
      <c r="H28" s="92">
        <v>800</v>
      </c>
      <c r="I28" s="92">
        <v>800</v>
      </c>
      <c r="J28" s="92">
        <v>800</v>
      </c>
      <c r="K28" s="37">
        <f t="shared" si="21"/>
        <v>6400</v>
      </c>
      <c r="L28" s="99">
        <f t="shared" si="22"/>
        <v>800</v>
      </c>
      <c r="N28" s="2" t="s">
        <v>51</v>
      </c>
      <c r="O28" s="15">
        <v>0.7</v>
      </c>
      <c r="P28" s="14">
        <f>+$L$28/4</f>
        <v>200</v>
      </c>
      <c r="Q28" s="14">
        <f t="shared" ref="Q28:R28" si="27">+$L$28/4</f>
        <v>200</v>
      </c>
      <c r="R28" s="14">
        <f t="shared" si="27"/>
        <v>200</v>
      </c>
      <c r="S28" s="14">
        <f>+$L$28</f>
        <v>800</v>
      </c>
      <c r="T28" s="14">
        <f t="shared" ref="T28:X28" si="28">+$L$28</f>
        <v>800</v>
      </c>
      <c r="U28" s="14">
        <f t="shared" si="28"/>
        <v>800</v>
      </c>
      <c r="V28" s="14">
        <f t="shared" si="28"/>
        <v>800</v>
      </c>
      <c r="W28" s="14">
        <f t="shared" si="28"/>
        <v>800</v>
      </c>
      <c r="X28" s="14">
        <f t="shared" si="28"/>
        <v>800</v>
      </c>
      <c r="Y28" s="46"/>
    </row>
    <row r="29" spans="2:25" ht="12.75" customHeight="1" outlineLevel="1" x14ac:dyDescent="0.2">
      <c r="B29" s="13" t="s">
        <v>26</v>
      </c>
      <c r="C29" s="91">
        <v>2000</v>
      </c>
      <c r="D29" s="92">
        <v>2000</v>
      </c>
      <c r="E29" s="92">
        <v>2000</v>
      </c>
      <c r="F29" s="92">
        <v>2000</v>
      </c>
      <c r="G29" s="92">
        <v>2000</v>
      </c>
      <c r="H29" s="92">
        <v>2000</v>
      </c>
      <c r="I29" s="92">
        <v>2000</v>
      </c>
      <c r="J29" s="92">
        <v>2000</v>
      </c>
      <c r="K29" s="37">
        <f t="shared" ref="K29:K39" si="29">SUM(C29:J29)</f>
        <v>16000</v>
      </c>
      <c r="L29" s="99">
        <f t="shared" si="22"/>
        <v>2000</v>
      </c>
      <c r="N29" s="2" t="s">
        <v>52</v>
      </c>
      <c r="O29" s="15"/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46"/>
    </row>
    <row r="30" spans="2:25" ht="12.75" customHeight="1" outlineLevel="1" x14ac:dyDescent="0.2">
      <c r="B30" s="13" t="s">
        <v>27</v>
      </c>
      <c r="C30" s="91">
        <v>4000</v>
      </c>
      <c r="D30" s="92">
        <v>4000</v>
      </c>
      <c r="E30" s="92">
        <v>4000</v>
      </c>
      <c r="F30" s="92">
        <v>4000</v>
      </c>
      <c r="G30" s="92">
        <v>4000</v>
      </c>
      <c r="H30" s="92">
        <v>4000</v>
      </c>
      <c r="I30" s="92">
        <v>4000</v>
      </c>
      <c r="J30" s="92">
        <v>4000</v>
      </c>
      <c r="K30" s="37">
        <f t="shared" si="29"/>
        <v>32000</v>
      </c>
      <c r="L30" s="99">
        <f t="shared" si="22"/>
        <v>4000</v>
      </c>
      <c r="N30" s="2" t="s">
        <v>28</v>
      </c>
      <c r="O30" s="15">
        <v>0.5</v>
      </c>
      <c r="P30" s="14">
        <f>$L30*$O$30</f>
        <v>2000</v>
      </c>
      <c r="Q30" s="14">
        <f>$L30*$O$30</f>
        <v>2000</v>
      </c>
      <c r="R30" s="14">
        <f>$L30*$O$30</f>
        <v>2000</v>
      </c>
      <c r="S30" s="14">
        <f>$L30</f>
        <v>4000</v>
      </c>
      <c r="T30" s="14">
        <f>$L30</f>
        <v>4000</v>
      </c>
      <c r="U30" s="14">
        <f>$L30</f>
        <v>4000</v>
      </c>
      <c r="V30" s="14">
        <f>$L30</f>
        <v>4000</v>
      </c>
      <c r="W30" s="14">
        <f>$L$30</f>
        <v>4000</v>
      </c>
      <c r="X30" s="14">
        <f>$L$30</f>
        <v>4000</v>
      </c>
      <c r="Y30" s="46"/>
    </row>
    <row r="31" spans="2:25" ht="12.75" customHeight="1" outlineLevel="1" x14ac:dyDescent="0.2">
      <c r="B31" s="13"/>
      <c r="C31" s="91"/>
      <c r="D31" s="92"/>
      <c r="E31" s="92"/>
      <c r="F31" s="92"/>
      <c r="G31" s="92"/>
      <c r="H31" s="92"/>
      <c r="I31" s="92"/>
      <c r="J31" s="92"/>
      <c r="K31" s="37"/>
      <c r="O31" s="15"/>
      <c r="P31" s="14"/>
      <c r="Q31" s="14"/>
      <c r="R31" s="14"/>
      <c r="S31" s="14"/>
      <c r="T31" s="14"/>
      <c r="U31" s="14"/>
      <c r="V31" s="14"/>
      <c r="W31" s="14"/>
      <c r="X31" s="14"/>
      <c r="Y31" s="46"/>
    </row>
    <row r="32" spans="2:25" ht="12.75" customHeight="1" outlineLevel="1" x14ac:dyDescent="0.2">
      <c r="B32" s="13" t="s">
        <v>43</v>
      </c>
      <c r="C32" s="91">
        <v>400</v>
      </c>
      <c r="D32" s="92">
        <v>400</v>
      </c>
      <c r="E32" s="92">
        <v>400</v>
      </c>
      <c r="F32" s="92">
        <v>400</v>
      </c>
      <c r="G32" s="92">
        <v>400</v>
      </c>
      <c r="H32" s="92">
        <v>400</v>
      </c>
      <c r="I32" s="92">
        <v>400</v>
      </c>
      <c r="J32" s="92">
        <v>400</v>
      </c>
      <c r="K32" s="37">
        <f>SUM(C32:J32)</f>
        <v>3200</v>
      </c>
      <c r="L32" s="99">
        <f t="shared" si="22"/>
        <v>400</v>
      </c>
      <c r="N32" s="2" t="s">
        <v>22</v>
      </c>
      <c r="O32" s="15">
        <v>0.5</v>
      </c>
      <c r="P32" s="14">
        <v>0</v>
      </c>
      <c r="Q32" s="14">
        <v>0</v>
      </c>
      <c r="R32" s="14">
        <v>0</v>
      </c>
      <c r="S32" s="14">
        <f>$L32*$O$32</f>
        <v>200</v>
      </c>
      <c r="T32" s="14">
        <f>$L32*$O$32</f>
        <v>200</v>
      </c>
      <c r="U32" s="14">
        <f>$L32*$O$32</f>
        <v>200</v>
      </c>
      <c r="V32" s="14">
        <f t="shared" ref="V32:X34" si="30">$L32</f>
        <v>400</v>
      </c>
      <c r="W32" s="14">
        <f t="shared" si="30"/>
        <v>400</v>
      </c>
      <c r="X32" s="14">
        <f t="shared" si="30"/>
        <v>400</v>
      </c>
      <c r="Y32" s="46"/>
    </row>
    <row r="33" spans="2:25" ht="47.1" customHeight="1" outlineLevel="1" x14ac:dyDescent="0.2">
      <c r="B33" s="13" t="s">
        <v>23</v>
      </c>
      <c r="C33" s="91">
        <v>200</v>
      </c>
      <c r="D33" s="92">
        <v>200</v>
      </c>
      <c r="E33" s="92">
        <v>200</v>
      </c>
      <c r="F33" s="92">
        <v>200</v>
      </c>
      <c r="G33" s="92">
        <v>200</v>
      </c>
      <c r="H33" s="92">
        <v>200</v>
      </c>
      <c r="I33" s="92">
        <v>200</v>
      </c>
      <c r="J33" s="92">
        <v>200</v>
      </c>
      <c r="K33" s="92">
        <v>200</v>
      </c>
      <c r="L33" s="99">
        <f t="shared" si="22"/>
        <v>200</v>
      </c>
      <c r="N33" s="2" t="s">
        <v>22</v>
      </c>
      <c r="O33" s="15">
        <v>0.5</v>
      </c>
      <c r="P33" s="14">
        <v>0</v>
      </c>
      <c r="Q33" s="14">
        <v>0</v>
      </c>
      <c r="R33" s="14">
        <v>0</v>
      </c>
      <c r="S33" s="14">
        <f>$L33*$O33</f>
        <v>100</v>
      </c>
      <c r="T33" s="14">
        <f>$L33*$O33</f>
        <v>100</v>
      </c>
      <c r="U33" s="14">
        <f>$L33*$O33</f>
        <v>100</v>
      </c>
      <c r="V33" s="14">
        <f t="shared" si="30"/>
        <v>200</v>
      </c>
      <c r="W33" s="14">
        <f t="shared" si="30"/>
        <v>200</v>
      </c>
      <c r="X33" s="14">
        <f t="shared" si="30"/>
        <v>200</v>
      </c>
      <c r="Y33" s="46"/>
    </row>
    <row r="34" spans="2:25" ht="15" customHeight="1" outlineLevel="1" x14ac:dyDescent="0.2">
      <c r="B34" s="13" t="s">
        <v>21</v>
      </c>
      <c r="C34" s="91">
        <v>400</v>
      </c>
      <c r="D34" s="92">
        <v>400</v>
      </c>
      <c r="E34" s="92">
        <v>400</v>
      </c>
      <c r="F34" s="92">
        <v>400</v>
      </c>
      <c r="G34" s="92">
        <v>400</v>
      </c>
      <c r="H34" s="92">
        <v>400</v>
      </c>
      <c r="I34" s="92">
        <v>400</v>
      </c>
      <c r="J34" s="92">
        <v>400</v>
      </c>
      <c r="K34" s="37">
        <f>SUM(C34:J34)</f>
        <v>3200</v>
      </c>
      <c r="L34" s="99">
        <f t="shared" si="22"/>
        <v>400</v>
      </c>
      <c r="N34" s="2" t="s">
        <v>53</v>
      </c>
      <c r="O34" s="15">
        <v>0.5</v>
      </c>
      <c r="P34" s="14">
        <v>0</v>
      </c>
      <c r="Q34" s="14">
        <v>0</v>
      </c>
      <c r="R34" s="14">
        <v>0</v>
      </c>
      <c r="S34" s="14">
        <f>$L34</f>
        <v>400</v>
      </c>
      <c r="T34" s="14">
        <f>$L34</f>
        <v>400</v>
      </c>
      <c r="U34" s="14">
        <f>$L34</f>
        <v>400</v>
      </c>
      <c r="V34" s="14">
        <f t="shared" si="30"/>
        <v>400</v>
      </c>
      <c r="W34" s="14">
        <f t="shared" si="30"/>
        <v>400</v>
      </c>
      <c r="X34" s="14">
        <f t="shared" si="30"/>
        <v>400</v>
      </c>
      <c r="Y34" s="46"/>
    </row>
    <row r="35" spans="2:25" ht="12.75" customHeight="1" outlineLevel="1" x14ac:dyDescent="0.2">
      <c r="B35" s="13" t="s">
        <v>29</v>
      </c>
      <c r="C35" s="91">
        <v>500</v>
      </c>
      <c r="D35" s="92">
        <v>500</v>
      </c>
      <c r="E35" s="92">
        <v>500</v>
      </c>
      <c r="F35" s="92">
        <v>500</v>
      </c>
      <c r="G35" s="92">
        <v>500</v>
      </c>
      <c r="H35" s="92">
        <v>500</v>
      </c>
      <c r="I35" s="92">
        <v>500</v>
      </c>
      <c r="J35" s="92">
        <v>500</v>
      </c>
      <c r="K35" s="37">
        <f>SUM(C35:J35)</f>
        <v>4000</v>
      </c>
      <c r="L35" s="99">
        <f t="shared" si="22"/>
        <v>500</v>
      </c>
      <c r="N35" s="2" t="s">
        <v>22</v>
      </c>
      <c r="O35" s="15">
        <v>0.5</v>
      </c>
      <c r="P35" s="14">
        <v>0</v>
      </c>
      <c r="Q35" s="14">
        <v>0</v>
      </c>
      <c r="R35" s="14">
        <v>0</v>
      </c>
      <c r="S35" s="14">
        <f>+$L$35*0.5</f>
        <v>250</v>
      </c>
      <c r="T35" s="14">
        <f t="shared" ref="T35:X35" si="31">+$L$35*0.5</f>
        <v>250</v>
      </c>
      <c r="U35" s="14">
        <f t="shared" si="31"/>
        <v>250</v>
      </c>
      <c r="V35" s="14">
        <f t="shared" si="31"/>
        <v>250</v>
      </c>
      <c r="W35" s="14">
        <f t="shared" si="31"/>
        <v>250</v>
      </c>
      <c r="X35" s="14">
        <f t="shared" si="31"/>
        <v>250</v>
      </c>
      <c r="Y35" s="46"/>
    </row>
    <row r="36" spans="2:25" ht="12.75" customHeight="1" outlineLevel="1" x14ac:dyDescent="0.2">
      <c r="B36" s="13"/>
      <c r="C36" s="91"/>
      <c r="D36" s="92"/>
      <c r="E36" s="92"/>
      <c r="F36" s="92"/>
      <c r="G36" s="92"/>
      <c r="H36" s="92"/>
      <c r="I36" s="92"/>
      <c r="J36" s="92"/>
      <c r="K36" s="37"/>
      <c r="O36" s="15"/>
      <c r="P36" s="14"/>
      <c r="Q36" s="14"/>
      <c r="R36" s="14"/>
      <c r="S36" s="14"/>
      <c r="T36" s="14"/>
      <c r="U36" s="14"/>
      <c r="V36" s="14"/>
      <c r="W36" s="14"/>
      <c r="X36" s="14"/>
      <c r="Y36" s="46"/>
    </row>
    <row r="37" spans="2:25" ht="12.75" customHeight="1" outlineLevel="1" x14ac:dyDescent="0.2">
      <c r="B37" s="13" t="s">
        <v>30</v>
      </c>
      <c r="C37" s="91">
        <v>5000</v>
      </c>
      <c r="D37" s="92">
        <v>5000</v>
      </c>
      <c r="E37" s="92">
        <v>5000</v>
      </c>
      <c r="F37" s="92">
        <v>5000</v>
      </c>
      <c r="G37" s="92">
        <v>5000</v>
      </c>
      <c r="H37" s="92">
        <v>5000</v>
      </c>
      <c r="I37" s="92">
        <v>5000</v>
      </c>
      <c r="J37" s="92">
        <v>5000</v>
      </c>
      <c r="K37" s="37">
        <f t="shared" si="29"/>
        <v>40000</v>
      </c>
      <c r="L37" s="99">
        <f t="shared" si="22"/>
        <v>5000</v>
      </c>
      <c r="N37" s="2" t="s">
        <v>54</v>
      </c>
      <c r="P37" s="14">
        <v>0</v>
      </c>
      <c r="Q37" s="14">
        <v>0</v>
      </c>
      <c r="R37" s="14">
        <v>0</v>
      </c>
      <c r="S37" s="14">
        <f>+$L$37*S2</f>
        <v>2500</v>
      </c>
      <c r="T37" s="14">
        <f t="shared" ref="T37:X37" si="32">+$L$37*T2</f>
        <v>3750</v>
      </c>
      <c r="U37" s="14">
        <f t="shared" si="32"/>
        <v>3750</v>
      </c>
      <c r="V37" s="14">
        <f t="shared" si="32"/>
        <v>5000</v>
      </c>
      <c r="W37" s="14">
        <f t="shared" si="32"/>
        <v>5000</v>
      </c>
      <c r="X37" s="14">
        <f t="shared" si="32"/>
        <v>5000</v>
      </c>
      <c r="Y37" s="46"/>
    </row>
    <row r="38" spans="2:25" ht="12.75" customHeight="1" outlineLevel="1" x14ac:dyDescent="0.2">
      <c r="B38" s="13" t="s">
        <v>31</v>
      </c>
      <c r="C38" s="91">
        <v>200</v>
      </c>
      <c r="D38" s="92">
        <v>200</v>
      </c>
      <c r="E38" s="92">
        <v>200</v>
      </c>
      <c r="F38" s="92">
        <v>200</v>
      </c>
      <c r="G38" s="92">
        <v>200</v>
      </c>
      <c r="H38" s="92">
        <v>200</v>
      </c>
      <c r="I38" s="92">
        <v>200</v>
      </c>
      <c r="J38" s="92">
        <v>200</v>
      </c>
      <c r="K38" s="37">
        <f t="shared" si="29"/>
        <v>1600</v>
      </c>
      <c r="L38" s="99">
        <f t="shared" si="22"/>
        <v>200</v>
      </c>
      <c r="N38" s="2" t="s">
        <v>55</v>
      </c>
      <c r="O38" s="15"/>
      <c r="P38" s="14">
        <f>+$L$38</f>
        <v>200</v>
      </c>
      <c r="Q38" s="14">
        <f t="shared" ref="Q38:X38" si="33">+$L$38</f>
        <v>200</v>
      </c>
      <c r="R38" s="14">
        <f t="shared" si="33"/>
        <v>200</v>
      </c>
      <c r="S38" s="14">
        <f t="shared" si="33"/>
        <v>200</v>
      </c>
      <c r="T38" s="14">
        <f t="shared" si="33"/>
        <v>200</v>
      </c>
      <c r="U38" s="14">
        <f t="shared" si="33"/>
        <v>200</v>
      </c>
      <c r="V38" s="14">
        <f t="shared" si="33"/>
        <v>200</v>
      </c>
      <c r="W38" s="14">
        <f t="shared" si="33"/>
        <v>200</v>
      </c>
      <c r="X38" s="14">
        <f t="shared" si="33"/>
        <v>200</v>
      </c>
      <c r="Y38" s="46"/>
    </row>
    <row r="39" spans="2:25" s="24" customFormat="1" ht="12.75" customHeight="1" x14ac:dyDescent="0.2">
      <c r="B39" s="20" t="s">
        <v>32</v>
      </c>
      <c r="C39" s="94">
        <f t="shared" ref="C39:J39" si="34">SUM(C24:C38)</f>
        <v>15300</v>
      </c>
      <c r="D39" s="21">
        <f t="shared" si="34"/>
        <v>15300</v>
      </c>
      <c r="E39" s="21">
        <f t="shared" si="34"/>
        <v>15300</v>
      </c>
      <c r="F39" s="21">
        <f t="shared" si="34"/>
        <v>15300</v>
      </c>
      <c r="G39" s="21">
        <f t="shared" si="34"/>
        <v>15300</v>
      </c>
      <c r="H39" s="21">
        <f t="shared" si="34"/>
        <v>15300</v>
      </c>
      <c r="I39" s="21">
        <f t="shared" si="34"/>
        <v>15300</v>
      </c>
      <c r="J39" s="21">
        <f t="shared" si="34"/>
        <v>15300</v>
      </c>
      <c r="K39" s="21">
        <f t="shared" si="29"/>
        <v>122400</v>
      </c>
      <c r="L39" s="104">
        <f t="shared" si="22"/>
        <v>15300</v>
      </c>
      <c r="M39" s="19"/>
      <c r="N39" s="22"/>
      <c r="O39" s="32"/>
      <c r="P39" s="23">
        <f t="shared" ref="P39:X39" si="35">SUM(P24:P38)</f>
        <v>3600</v>
      </c>
      <c r="Q39" s="23">
        <f t="shared" si="35"/>
        <v>3600</v>
      </c>
      <c r="R39" s="23">
        <f t="shared" si="35"/>
        <v>3600</v>
      </c>
      <c r="S39" s="23">
        <f t="shared" si="35"/>
        <v>10100</v>
      </c>
      <c r="T39" s="23">
        <f t="shared" si="35"/>
        <v>11425</v>
      </c>
      <c r="U39" s="23">
        <f t="shared" si="35"/>
        <v>11425</v>
      </c>
      <c r="V39" s="23">
        <f t="shared" si="35"/>
        <v>13050</v>
      </c>
      <c r="W39" s="23">
        <f t="shared" si="35"/>
        <v>13050</v>
      </c>
      <c r="X39" s="23">
        <f t="shared" si="35"/>
        <v>13050</v>
      </c>
      <c r="Y39" s="49"/>
    </row>
    <row r="40" spans="2:25" ht="12.75" customHeight="1" x14ac:dyDescent="0.2">
      <c r="K40" s="37"/>
      <c r="P40" s="14"/>
      <c r="Q40" s="14"/>
      <c r="R40" s="14"/>
      <c r="S40" s="14"/>
      <c r="T40" s="14"/>
      <c r="U40" s="14"/>
      <c r="V40" s="14"/>
      <c r="W40" s="14"/>
      <c r="X40" s="14"/>
      <c r="Y40" s="46"/>
    </row>
    <row r="41" spans="2:25" s="31" customFormat="1" ht="12.75" customHeight="1" thickBot="1" x14ac:dyDescent="0.25">
      <c r="B41" s="26" t="s">
        <v>33</v>
      </c>
      <c r="C41" s="96">
        <f>+C20-C39</f>
        <v>4700</v>
      </c>
      <c r="D41" s="27">
        <f t="shared" ref="D41:K41" si="36">+D20-D39</f>
        <v>4700</v>
      </c>
      <c r="E41" s="27">
        <f t="shared" si="36"/>
        <v>4700</v>
      </c>
      <c r="F41" s="27">
        <f t="shared" si="36"/>
        <v>4700</v>
      </c>
      <c r="G41" s="27">
        <f t="shared" si="36"/>
        <v>4700</v>
      </c>
      <c r="H41" s="27">
        <f t="shared" si="36"/>
        <v>4700</v>
      </c>
      <c r="I41" s="27">
        <f t="shared" si="36"/>
        <v>4700</v>
      </c>
      <c r="J41" s="27">
        <f t="shared" si="36"/>
        <v>4700</v>
      </c>
      <c r="K41" s="27">
        <f t="shared" si="36"/>
        <v>37600</v>
      </c>
      <c r="L41" s="107">
        <f t="shared" ref="L41:L46" si="37">+AVERAGE(C41:J41)</f>
        <v>4700</v>
      </c>
      <c r="M41" s="28"/>
      <c r="N41" s="29"/>
      <c r="O41" s="28"/>
      <c r="P41" s="27">
        <f t="shared" ref="P41:W41" si="38">+P20-P39</f>
        <v>-3600</v>
      </c>
      <c r="Q41" s="27">
        <f t="shared" si="38"/>
        <v>-3600</v>
      </c>
      <c r="R41" s="27">
        <f t="shared" si="38"/>
        <v>-3600</v>
      </c>
      <c r="S41" s="27">
        <f t="shared" si="38"/>
        <v>-100</v>
      </c>
      <c r="T41" s="27">
        <f t="shared" si="38"/>
        <v>3575</v>
      </c>
      <c r="U41" s="27">
        <f t="shared" si="38"/>
        <v>3575</v>
      </c>
      <c r="V41" s="27">
        <f t="shared" si="38"/>
        <v>6950</v>
      </c>
      <c r="W41" s="27">
        <f t="shared" si="38"/>
        <v>6950</v>
      </c>
      <c r="X41" s="27">
        <f>+X20-X39</f>
        <v>6950</v>
      </c>
      <c r="Y41" s="52"/>
    </row>
    <row r="42" spans="2:25" ht="12.75" customHeight="1" thickTop="1" x14ac:dyDescent="0.2">
      <c r="P42" s="14"/>
      <c r="Q42" s="14"/>
      <c r="R42" s="14"/>
      <c r="S42" s="14"/>
      <c r="T42" s="14"/>
      <c r="U42" s="14"/>
      <c r="V42" s="14"/>
      <c r="W42" s="14"/>
      <c r="X42" s="14"/>
      <c r="Y42" s="46"/>
    </row>
    <row r="43" spans="2:25" ht="12.75" customHeight="1" x14ac:dyDescent="0.2">
      <c r="B43" s="13" t="s">
        <v>34</v>
      </c>
      <c r="C43" s="91">
        <v>2000</v>
      </c>
      <c r="D43" s="92">
        <v>2000</v>
      </c>
      <c r="E43" s="92">
        <v>2000</v>
      </c>
      <c r="F43" s="92">
        <v>2000</v>
      </c>
      <c r="G43" s="92">
        <v>2000</v>
      </c>
      <c r="H43" s="92">
        <v>2000</v>
      </c>
      <c r="I43" s="92">
        <v>2000</v>
      </c>
      <c r="J43" s="92">
        <v>2000</v>
      </c>
      <c r="K43" s="37">
        <f>SUM(C43:J43)</f>
        <v>16000</v>
      </c>
      <c r="L43" s="99">
        <f t="shared" si="37"/>
        <v>2000</v>
      </c>
      <c r="N43" s="2" t="s">
        <v>56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46"/>
    </row>
    <row r="44" spans="2:25" ht="12.75" customHeight="1" x14ac:dyDescent="0.2">
      <c r="B44" s="13" t="s">
        <v>35</v>
      </c>
      <c r="C44" s="91">
        <v>150</v>
      </c>
      <c r="D44" s="92">
        <v>150</v>
      </c>
      <c r="E44" s="92">
        <v>150</v>
      </c>
      <c r="F44" s="92">
        <v>150</v>
      </c>
      <c r="G44" s="92">
        <v>150</v>
      </c>
      <c r="H44" s="92">
        <v>150</v>
      </c>
      <c r="I44" s="92">
        <v>150</v>
      </c>
      <c r="J44" s="92">
        <v>150</v>
      </c>
      <c r="K44" s="37">
        <f>SUM(C44:J44)</f>
        <v>1200</v>
      </c>
      <c r="L44" s="99">
        <f t="shared" si="37"/>
        <v>150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46"/>
    </row>
    <row r="45" spans="2:25" ht="12.75" customHeight="1" x14ac:dyDescent="0.2">
      <c r="K45" s="37"/>
      <c r="P45" s="25"/>
      <c r="Q45" s="13"/>
      <c r="R45" s="13"/>
    </row>
    <row r="46" spans="2:25" s="31" customFormat="1" ht="12.75" customHeight="1" thickBot="1" x14ac:dyDescent="0.25">
      <c r="B46" s="26" t="s">
        <v>44</v>
      </c>
      <c r="C46" s="96">
        <f>+C41-SUM(C43:C44)</f>
        <v>2550</v>
      </c>
      <c r="D46" s="27">
        <f t="shared" ref="D46:K46" si="39">+D41-SUM(D43:D44)</f>
        <v>2550</v>
      </c>
      <c r="E46" s="27">
        <f t="shared" si="39"/>
        <v>2550</v>
      </c>
      <c r="F46" s="27">
        <f t="shared" si="39"/>
        <v>2550</v>
      </c>
      <c r="G46" s="27">
        <f t="shared" si="39"/>
        <v>2550</v>
      </c>
      <c r="H46" s="27">
        <f t="shared" si="39"/>
        <v>2550</v>
      </c>
      <c r="I46" s="27">
        <f t="shared" si="39"/>
        <v>2550</v>
      </c>
      <c r="J46" s="27">
        <f t="shared" si="39"/>
        <v>2550</v>
      </c>
      <c r="K46" s="27">
        <f t="shared" si="39"/>
        <v>20400</v>
      </c>
      <c r="L46" s="107">
        <f t="shared" si="37"/>
        <v>2550</v>
      </c>
      <c r="M46" s="28"/>
      <c r="N46" s="29"/>
      <c r="O46" s="28"/>
      <c r="P46" s="27">
        <f t="shared" ref="P46:X46" si="40">+P41-SUM(P43:P44)</f>
        <v>-3600</v>
      </c>
      <c r="Q46" s="27">
        <f t="shared" si="40"/>
        <v>-3600</v>
      </c>
      <c r="R46" s="27">
        <f t="shared" si="40"/>
        <v>-3600</v>
      </c>
      <c r="S46" s="27">
        <f t="shared" si="40"/>
        <v>-100</v>
      </c>
      <c r="T46" s="27">
        <f t="shared" si="40"/>
        <v>3575</v>
      </c>
      <c r="U46" s="27">
        <f t="shared" si="40"/>
        <v>3575</v>
      </c>
      <c r="V46" s="27">
        <f t="shared" si="40"/>
        <v>6950</v>
      </c>
      <c r="W46" s="27">
        <f t="shared" si="40"/>
        <v>6950</v>
      </c>
      <c r="X46" s="27">
        <f t="shared" si="40"/>
        <v>6950</v>
      </c>
      <c r="Y46" s="52"/>
    </row>
    <row r="47" spans="2:25" s="25" customFormat="1" ht="12.75" customHeight="1" thickTop="1" x14ac:dyDescent="0.2">
      <c r="C47" s="97"/>
      <c r="D47" s="98"/>
      <c r="E47" s="98"/>
      <c r="F47" s="98"/>
      <c r="G47" s="98"/>
      <c r="H47" s="98"/>
      <c r="I47" s="98"/>
      <c r="J47" s="98"/>
      <c r="K47" s="98"/>
      <c r="L47" s="99"/>
      <c r="M47" s="1"/>
      <c r="N47" s="2"/>
      <c r="O47" s="1"/>
      <c r="Y47" s="53"/>
    </row>
    <row r="48" spans="2:25" s="25" customFormat="1" ht="12.75" customHeight="1" x14ac:dyDescent="0.2">
      <c r="C48" s="97"/>
      <c r="D48" s="98"/>
      <c r="E48" s="98"/>
      <c r="F48" s="98"/>
      <c r="G48" s="98"/>
      <c r="H48" s="98"/>
      <c r="I48" s="98"/>
      <c r="J48" s="98"/>
      <c r="K48" s="98"/>
      <c r="L48" s="99"/>
      <c r="M48" s="1"/>
      <c r="N48" s="2"/>
      <c r="O48" s="1"/>
      <c r="Y48" s="53"/>
    </row>
    <row r="49" spans="3:25" s="25" customFormat="1" ht="12.75" customHeight="1" x14ac:dyDescent="0.2">
      <c r="C49" s="97"/>
      <c r="D49" s="98"/>
      <c r="E49" s="98"/>
      <c r="F49" s="98"/>
      <c r="G49" s="98"/>
      <c r="H49" s="98"/>
      <c r="I49" s="98"/>
      <c r="J49" s="98"/>
      <c r="K49" s="98"/>
      <c r="L49" s="99"/>
      <c r="M49" s="1"/>
      <c r="N49" s="2"/>
      <c r="O49" s="1"/>
      <c r="Y49" s="53"/>
    </row>
    <row r="50" spans="3:25" s="25" customFormat="1" ht="12.75" customHeight="1" x14ac:dyDescent="0.2">
      <c r="C50" s="97"/>
      <c r="D50" s="98"/>
      <c r="E50" s="98"/>
      <c r="F50" s="98"/>
      <c r="G50" s="98"/>
      <c r="H50" s="98"/>
      <c r="I50" s="98"/>
      <c r="J50" s="98"/>
      <c r="K50" s="98"/>
      <c r="L50" s="99"/>
      <c r="M50" s="1"/>
      <c r="N50" s="2"/>
      <c r="O50" s="1"/>
      <c r="Y50" s="53"/>
    </row>
    <row r="51" spans="3:25" s="25" customFormat="1" ht="12.75" customHeight="1" x14ac:dyDescent="0.2">
      <c r="C51" s="97"/>
      <c r="D51" s="98"/>
      <c r="E51" s="98"/>
      <c r="F51" s="98"/>
      <c r="G51" s="98"/>
      <c r="H51" s="98"/>
      <c r="I51" s="98"/>
      <c r="J51" s="98"/>
      <c r="K51" s="98"/>
      <c r="L51" s="99"/>
      <c r="M51" s="1"/>
      <c r="N51" s="2"/>
      <c r="O51" s="1"/>
      <c r="Y51" s="53"/>
    </row>
  </sheetData>
  <pageMargins left="0.75" right="0.75" top="1" bottom="1" header="0.5" footer="0.5"/>
  <pageSetup paperSize="9" scale="52" fitToWidth="2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 month forecast - basic</vt:lpstr>
      <vt:lpstr>8 Month Forecast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 Morrin</dc:creator>
  <cp:lastModifiedBy>Stewart Morrin</cp:lastModifiedBy>
  <dcterms:created xsi:type="dcterms:W3CDTF">2020-04-03T16:10:12Z</dcterms:created>
  <dcterms:modified xsi:type="dcterms:W3CDTF">2020-04-04T15:15:57Z</dcterms:modified>
</cp:coreProperties>
</file>