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orsteiner\INVENTORY\Weekly inventory update\1. Monday marketing inventory\2. VenomRex Inventory\"/>
    </mc:Choice>
  </mc:AlternateContent>
  <xr:revisionPtr revIDLastSave="0" documentId="13_ncr:1_{9FAD2258-00AC-4A07-889C-B1385B5BE0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ENOMREX" sheetId="1" r:id="rId1"/>
  </sheets>
  <definedNames>
    <definedName name="_xlnm._FilterDatabase" localSheetId="0" hidden="1">VENOMREX!$A$5:$Q$153</definedName>
    <definedName name="_xlnm.Print_Area" localSheetId="0">VENOMREX!$A$1:$P$153</definedName>
    <definedName name="_xlnm.Print_Titles" localSheetId="0">VENOMREX!$1:$5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" i="1" l="1"/>
  <c r="E30" i="1"/>
  <c r="F30" i="1"/>
  <c r="G30" i="1"/>
  <c r="H30" i="1"/>
  <c r="I30" i="1"/>
  <c r="J30" i="1"/>
  <c r="K30" i="1"/>
  <c r="P30" i="1"/>
  <c r="C31" i="1"/>
  <c r="E31" i="1"/>
  <c r="F31" i="1"/>
  <c r="G31" i="1"/>
  <c r="H31" i="1"/>
  <c r="I31" i="1"/>
  <c r="J31" i="1"/>
  <c r="K31" i="1"/>
  <c r="P31" i="1"/>
  <c r="C32" i="1"/>
  <c r="E32" i="1"/>
  <c r="F32" i="1"/>
  <c r="G32" i="1"/>
  <c r="H32" i="1"/>
  <c r="I32" i="1"/>
  <c r="J32" i="1"/>
  <c r="K32" i="1"/>
  <c r="P32" i="1"/>
  <c r="C33" i="1"/>
  <c r="E33" i="1"/>
  <c r="F33" i="1"/>
  <c r="G33" i="1"/>
  <c r="H33" i="1"/>
  <c r="I33" i="1"/>
  <c r="J33" i="1"/>
  <c r="K33" i="1"/>
  <c r="P33" i="1"/>
  <c r="C34" i="1"/>
  <c r="E34" i="1"/>
  <c r="F34" i="1"/>
  <c r="G34" i="1"/>
  <c r="H34" i="1"/>
  <c r="I34" i="1"/>
  <c r="J34" i="1"/>
  <c r="K34" i="1"/>
  <c r="P34" i="1"/>
  <c r="C35" i="1"/>
  <c r="E35" i="1"/>
  <c r="F35" i="1"/>
  <c r="G35" i="1"/>
  <c r="H35" i="1"/>
  <c r="I35" i="1"/>
  <c r="J35" i="1"/>
  <c r="K35" i="1"/>
  <c r="P35" i="1"/>
  <c r="K52" i="1"/>
  <c r="K53" i="1"/>
  <c r="K54" i="1"/>
  <c r="K55" i="1"/>
  <c r="K56" i="1"/>
  <c r="K51" i="1"/>
  <c r="C51" i="1"/>
  <c r="E51" i="1"/>
  <c r="F51" i="1"/>
  <c r="G51" i="1"/>
  <c r="P51" i="1"/>
  <c r="C52" i="1"/>
  <c r="E52" i="1"/>
  <c r="F52" i="1"/>
  <c r="G52" i="1"/>
  <c r="P52" i="1"/>
  <c r="C53" i="1"/>
  <c r="E53" i="1"/>
  <c r="F53" i="1"/>
  <c r="G53" i="1"/>
  <c r="P53" i="1"/>
  <c r="C54" i="1"/>
  <c r="E54" i="1"/>
  <c r="F54" i="1"/>
  <c r="G54" i="1"/>
  <c r="P54" i="1"/>
  <c r="C55" i="1"/>
  <c r="E55" i="1"/>
  <c r="F55" i="1"/>
  <c r="G55" i="1"/>
  <c r="P55" i="1"/>
  <c r="C56" i="1"/>
  <c r="E56" i="1"/>
  <c r="F56" i="1"/>
  <c r="G56" i="1"/>
  <c r="P56" i="1"/>
  <c r="P8" i="1" l="1"/>
  <c r="P11" i="1"/>
  <c r="P13" i="1"/>
  <c r="P14" i="1"/>
  <c r="P21" i="1"/>
  <c r="P24" i="1"/>
  <c r="P36" i="1"/>
  <c r="P43" i="1"/>
  <c r="P46" i="1"/>
  <c r="P57" i="1"/>
  <c r="P60" i="1"/>
  <c r="P63" i="1"/>
  <c r="P65" i="1"/>
  <c r="P66" i="1"/>
  <c r="P73" i="1"/>
  <c r="P74" i="1"/>
  <c r="P76" i="1"/>
  <c r="P82" i="1"/>
  <c r="P84" i="1"/>
  <c r="P89" i="1"/>
  <c r="P92" i="1"/>
  <c r="P97" i="1"/>
  <c r="P98" i="1"/>
  <c r="P103" i="1"/>
  <c r="P105" i="1"/>
  <c r="P106" i="1"/>
  <c r="P108" i="1"/>
  <c r="P113" i="1"/>
  <c r="P114" i="1"/>
  <c r="P116" i="1"/>
  <c r="P119" i="1"/>
  <c r="P127" i="1"/>
  <c r="P129" i="1"/>
  <c r="P130" i="1"/>
  <c r="P132" i="1"/>
  <c r="P135" i="1"/>
  <c r="P138" i="1"/>
  <c r="P22" i="1"/>
  <c r="P44" i="1"/>
  <c r="P122" i="1"/>
  <c r="P139" i="1"/>
  <c r="P6" i="1"/>
  <c r="P141" i="1"/>
  <c r="P144" i="1"/>
  <c r="P18" i="1"/>
  <c r="P48" i="1"/>
  <c r="P78" i="1"/>
  <c r="P90" i="1"/>
  <c r="P102" i="1"/>
  <c r="P126" i="1"/>
  <c r="P133" i="1"/>
  <c r="P125" i="1"/>
  <c r="P136" i="1"/>
  <c r="P137" i="1"/>
  <c r="P26" i="1"/>
  <c r="P62" i="1"/>
  <c r="P86" i="1"/>
  <c r="P134" i="1"/>
  <c r="P29" i="1"/>
  <c r="P47" i="1"/>
  <c r="P77" i="1"/>
  <c r="P101" i="1"/>
  <c r="P131" i="1"/>
  <c r="P41" i="1"/>
  <c r="P59" i="1"/>
  <c r="P71" i="1"/>
  <c r="P85" i="1"/>
  <c r="P95" i="1"/>
  <c r="P107" i="1"/>
  <c r="P109" i="1"/>
  <c r="P121" i="1"/>
  <c r="P61" i="1"/>
  <c r="P7" i="1"/>
  <c r="P9" i="1"/>
  <c r="P10" i="1"/>
  <c r="P12" i="1"/>
  <c r="P15" i="1"/>
  <c r="P16" i="1"/>
  <c r="P17" i="1"/>
  <c r="P19" i="1"/>
  <c r="P20" i="1"/>
  <c r="P23" i="1"/>
  <c r="P25" i="1"/>
  <c r="P27" i="1"/>
  <c r="P28" i="1"/>
  <c r="P37" i="1"/>
  <c r="P38" i="1"/>
  <c r="P39" i="1"/>
  <c r="P40" i="1"/>
  <c r="P42" i="1"/>
  <c r="P45" i="1"/>
  <c r="P49" i="1"/>
  <c r="P50" i="1"/>
  <c r="P58" i="1"/>
  <c r="P64" i="1"/>
  <c r="P67" i="1"/>
  <c r="P68" i="1"/>
  <c r="P69" i="1"/>
  <c r="P70" i="1"/>
  <c r="P72" i="1"/>
  <c r="P75" i="1"/>
  <c r="P79" i="1"/>
  <c r="P80" i="1"/>
  <c r="P81" i="1"/>
  <c r="P83" i="1"/>
  <c r="P87" i="1"/>
  <c r="P88" i="1"/>
  <c r="P91" i="1"/>
  <c r="P93" i="1"/>
  <c r="P94" i="1"/>
  <c r="P96" i="1"/>
  <c r="P99" i="1"/>
  <c r="P100" i="1"/>
  <c r="P104" i="1"/>
  <c r="P110" i="1"/>
  <c r="P111" i="1"/>
  <c r="P112" i="1"/>
  <c r="P115" i="1"/>
  <c r="P117" i="1"/>
  <c r="P118" i="1"/>
  <c r="P120" i="1"/>
  <c r="P123" i="1"/>
  <c r="P124" i="1"/>
  <c r="P128" i="1"/>
  <c r="K127" i="1" l="1"/>
  <c r="J127" i="1"/>
  <c r="I127" i="1"/>
  <c r="H127" i="1"/>
  <c r="G127" i="1"/>
  <c r="F127" i="1"/>
  <c r="E127" i="1"/>
  <c r="C127" i="1"/>
  <c r="K117" i="1"/>
  <c r="K116" i="1"/>
  <c r="K115" i="1"/>
  <c r="K114" i="1"/>
  <c r="K113" i="1"/>
  <c r="K112" i="1"/>
  <c r="J117" i="1"/>
  <c r="J116" i="1"/>
  <c r="J115" i="1"/>
  <c r="J114" i="1"/>
  <c r="J113" i="1"/>
  <c r="J111" i="1"/>
  <c r="J110" i="1"/>
  <c r="J109" i="1"/>
  <c r="J108" i="1"/>
  <c r="J107" i="1"/>
  <c r="J106" i="1"/>
  <c r="J112" i="1"/>
  <c r="I117" i="1"/>
  <c r="I116" i="1"/>
  <c r="I115" i="1"/>
  <c r="I114" i="1"/>
  <c r="I113" i="1"/>
  <c r="I112" i="1"/>
  <c r="I106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C112" i="1"/>
  <c r="E112" i="1"/>
  <c r="F112" i="1"/>
  <c r="G112" i="1"/>
  <c r="C113" i="1"/>
  <c r="E113" i="1"/>
  <c r="F113" i="1"/>
  <c r="G113" i="1"/>
  <c r="C114" i="1"/>
  <c r="E114" i="1"/>
  <c r="F114" i="1"/>
  <c r="G114" i="1"/>
  <c r="C115" i="1"/>
  <c r="E115" i="1"/>
  <c r="F115" i="1"/>
  <c r="G115" i="1"/>
  <c r="C116" i="1"/>
  <c r="E116" i="1"/>
  <c r="F116" i="1"/>
  <c r="G116" i="1"/>
  <c r="C117" i="1"/>
  <c r="E117" i="1"/>
  <c r="F117" i="1"/>
  <c r="G117" i="1"/>
  <c r="K100" i="1"/>
  <c r="K99" i="1"/>
  <c r="K98" i="1"/>
  <c r="K97" i="1"/>
  <c r="K96" i="1"/>
  <c r="K95" i="1"/>
  <c r="J100" i="1"/>
  <c r="J99" i="1"/>
  <c r="J98" i="1"/>
  <c r="J97" i="1"/>
  <c r="J96" i="1"/>
  <c r="J94" i="1"/>
  <c r="J93" i="1"/>
  <c r="J92" i="1"/>
  <c r="J91" i="1"/>
  <c r="J90" i="1"/>
  <c r="J89" i="1"/>
  <c r="J95" i="1"/>
  <c r="I100" i="1"/>
  <c r="I99" i="1"/>
  <c r="I98" i="1"/>
  <c r="I97" i="1"/>
  <c r="I96" i="1"/>
  <c r="I95" i="1"/>
  <c r="H100" i="1"/>
  <c r="H99" i="1"/>
  <c r="H98" i="1"/>
  <c r="H97" i="1"/>
  <c r="H96" i="1"/>
  <c r="H95" i="1"/>
  <c r="H94" i="1"/>
  <c r="H93" i="1"/>
  <c r="H92" i="1"/>
  <c r="H91" i="1"/>
  <c r="H90" i="1"/>
  <c r="H89" i="1"/>
  <c r="C95" i="1"/>
  <c r="E95" i="1"/>
  <c r="F95" i="1"/>
  <c r="G95" i="1"/>
  <c r="C96" i="1"/>
  <c r="E96" i="1"/>
  <c r="F96" i="1"/>
  <c r="G96" i="1"/>
  <c r="C97" i="1"/>
  <c r="E97" i="1"/>
  <c r="F97" i="1"/>
  <c r="G97" i="1"/>
  <c r="C98" i="1"/>
  <c r="E98" i="1"/>
  <c r="F98" i="1"/>
  <c r="G98" i="1"/>
  <c r="C99" i="1"/>
  <c r="E99" i="1"/>
  <c r="F99" i="1"/>
  <c r="G99" i="1"/>
  <c r="C100" i="1"/>
  <c r="E100" i="1"/>
  <c r="F100" i="1"/>
  <c r="G100" i="1"/>
  <c r="K94" i="1"/>
  <c r="I94" i="1"/>
  <c r="K93" i="1"/>
  <c r="I93" i="1"/>
  <c r="K92" i="1"/>
  <c r="I92" i="1"/>
  <c r="K91" i="1"/>
  <c r="I91" i="1"/>
  <c r="K90" i="1"/>
  <c r="I90" i="1"/>
  <c r="K89" i="1"/>
  <c r="I89" i="1"/>
  <c r="C89" i="1"/>
  <c r="E89" i="1"/>
  <c r="F89" i="1"/>
  <c r="G89" i="1"/>
  <c r="C90" i="1"/>
  <c r="E90" i="1"/>
  <c r="F90" i="1"/>
  <c r="G90" i="1"/>
  <c r="C91" i="1"/>
  <c r="E91" i="1"/>
  <c r="F91" i="1"/>
  <c r="G91" i="1"/>
  <c r="C92" i="1"/>
  <c r="E92" i="1"/>
  <c r="F92" i="1"/>
  <c r="G92" i="1"/>
  <c r="C93" i="1"/>
  <c r="E93" i="1"/>
  <c r="F93" i="1"/>
  <c r="G93" i="1"/>
  <c r="C94" i="1"/>
  <c r="E94" i="1"/>
  <c r="F94" i="1"/>
  <c r="G94" i="1"/>
  <c r="K105" i="1"/>
  <c r="J105" i="1"/>
  <c r="I105" i="1"/>
  <c r="H105" i="1"/>
  <c r="G105" i="1"/>
  <c r="F105" i="1"/>
  <c r="E105" i="1"/>
  <c r="C105" i="1"/>
  <c r="K111" i="1"/>
  <c r="K110" i="1"/>
  <c r="K109" i="1"/>
  <c r="K108" i="1"/>
  <c r="K107" i="1"/>
  <c r="K106" i="1"/>
  <c r="I111" i="1"/>
  <c r="I110" i="1"/>
  <c r="I109" i="1"/>
  <c r="I108" i="1"/>
  <c r="I107" i="1"/>
  <c r="C106" i="1"/>
  <c r="E106" i="1"/>
  <c r="F106" i="1"/>
  <c r="G106" i="1"/>
  <c r="C107" i="1"/>
  <c r="E107" i="1"/>
  <c r="F107" i="1"/>
  <c r="G107" i="1"/>
  <c r="C108" i="1"/>
  <c r="E108" i="1"/>
  <c r="F108" i="1"/>
  <c r="G108" i="1"/>
  <c r="C109" i="1"/>
  <c r="E109" i="1"/>
  <c r="F109" i="1"/>
  <c r="G109" i="1"/>
  <c r="C110" i="1"/>
  <c r="E110" i="1"/>
  <c r="F110" i="1"/>
  <c r="G110" i="1"/>
  <c r="C111" i="1"/>
  <c r="E111" i="1"/>
  <c r="F111" i="1"/>
  <c r="G111" i="1"/>
  <c r="C6" i="1"/>
  <c r="E6" i="1"/>
  <c r="F6" i="1"/>
  <c r="G6" i="1"/>
  <c r="H6" i="1"/>
  <c r="I6" i="1"/>
  <c r="J6" i="1"/>
  <c r="K6" i="1"/>
  <c r="C7" i="1"/>
  <c r="E7" i="1"/>
  <c r="F7" i="1"/>
  <c r="G7" i="1"/>
  <c r="H7" i="1"/>
  <c r="I7" i="1"/>
  <c r="J7" i="1"/>
  <c r="K7" i="1"/>
  <c r="C8" i="1"/>
  <c r="E8" i="1"/>
  <c r="F8" i="1"/>
  <c r="G8" i="1"/>
  <c r="H8" i="1"/>
  <c r="I8" i="1"/>
  <c r="J8" i="1"/>
  <c r="K8" i="1"/>
  <c r="C9" i="1"/>
  <c r="E9" i="1"/>
  <c r="F9" i="1"/>
  <c r="G9" i="1"/>
  <c r="H9" i="1"/>
  <c r="I9" i="1"/>
  <c r="J9" i="1"/>
  <c r="K9" i="1"/>
  <c r="C10" i="1"/>
  <c r="E10" i="1"/>
  <c r="F10" i="1"/>
  <c r="G10" i="1"/>
  <c r="H10" i="1"/>
  <c r="I10" i="1"/>
  <c r="J10" i="1"/>
  <c r="K10" i="1"/>
  <c r="C11" i="1"/>
  <c r="E11" i="1"/>
  <c r="F11" i="1"/>
  <c r="G11" i="1"/>
  <c r="H11" i="1"/>
  <c r="I11" i="1"/>
  <c r="J11" i="1"/>
  <c r="K11" i="1"/>
  <c r="C12" i="1"/>
  <c r="E12" i="1"/>
  <c r="F12" i="1"/>
  <c r="G12" i="1"/>
  <c r="H12" i="1"/>
  <c r="I12" i="1"/>
  <c r="J12" i="1"/>
  <c r="K12" i="1"/>
  <c r="C13" i="1"/>
  <c r="E13" i="1"/>
  <c r="F13" i="1"/>
  <c r="G13" i="1"/>
  <c r="H13" i="1"/>
  <c r="I13" i="1"/>
  <c r="J13" i="1"/>
  <c r="K13" i="1"/>
  <c r="C14" i="1"/>
  <c r="E14" i="1"/>
  <c r="F14" i="1"/>
  <c r="G14" i="1"/>
  <c r="H14" i="1"/>
  <c r="I14" i="1"/>
  <c r="J14" i="1"/>
  <c r="K14" i="1"/>
  <c r="C15" i="1"/>
  <c r="E15" i="1"/>
  <c r="F15" i="1"/>
  <c r="G15" i="1"/>
  <c r="H15" i="1"/>
  <c r="I15" i="1"/>
  <c r="J15" i="1"/>
  <c r="K15" i="1"/>
  <c r="C16" i="1"/>
  <c r="E16" i="1"/>
  <c r="F16" i="1"/>
  <c r="G16" i="1"/>
  <c r="H16" i="1"/>
  <c r="I16" i="1"/>
  <c r="J16" i="1"/>
  <c r="K16" i="1"/>
  <c r="C17" i="1"/>
  <c r="E17" i="1"/>
  <c r="F17" i="1"/>
  <c r="G17" i="1"/>
  <c r="H17" i="1"/>
  <c r="I17" i="1"/>
  <c r="J17" i="1"/>
  <c r="K17" i="1"/>
  <c r="C18" i="1"/>
  <c r="E18" i="1"/>
  <c r="F18" i="1"/>
  <c r="G18" i="1"/>
  <c r="H18" i="1"/>
  <c r="I18" i="1"/>
  <c r="J18" i="1"/>
  <c r="K18" i="1"/>
  <c r="C19" i="1"/>
  <c r="E19" i="1"/>
  <c r="F19" i="1"/>
  <c r="G19" i="1"/>
  <c r="H19" i="1"/>
  <c r="I19" i="1"/>
  <c r="J19" i="1"/>
  <c r="K19" i="1"/>
  <c r="C20" i="1"/>
  <c r="E20" i="1"/>
  <c r="F20" i="1"/>
  <c r="G20" i="1"/>
  <c r="H20" i="1"/>
  <c r="I20" i="1"/>
  <c r="J20" i="1"/>
  <c r="K20" i="1"/>
  <c r="C21" i="1"/>
  <c r="E21" i="1"/>
  <c r="F21" i="1"/>
  <c r="G21" i="1"/>
  <c r="H21" i="1"/>
  <c r="I21" i="1"/>
  <c r="J21" i="1"/>
  <c r="K21" i="1"/>
  <c r="C22" i="1"/>
  <c r="E22" i="1"/>
  <c r="F22" i="1"/>
  <c r="G22" i="1"/>
  <c r="H22" i="1"/>
  <c r="I22" i="1"/>
  <c r="J22" i="1"/>
  <c r="K22" i="1"/>
  <c r="C23" i="1"/>
  <c r="E23" i="1"/>
  <c r="F23" i="1"/>
  <c r="G23" i="1"/>
  <c r="H23" i="1"/>
  <c r="I23" i="1"/>
  <c r="J23" i="1"/>
  <c r="K23" i="1"/>
  <c r="C24" i="1"/>
  <c r="E24" i="1"/>
  <c r="F24" i="1"/>
  <c r="G24" i="1"/>
  <c r="H24" i="1"/>
  <c r="I24" i="1"/>
  <c r="J24" i="1"/>
  <c r="K24" i="1"/>
  <c r="C25" i="1"/>
  <c r="E25" i="1"/>
  <c r="F25" i="1"/>
  <c r="G25" i="1"/>
  <c r="H25" i="1"/>
  <c r="I25" i="1"/>
  <c r="J25" i="1"/>
  <c r="K25" i="1"/>
  <c r="C26" i="1"/>
  <c r="E26" i="1"/>
  <c r="F26" i="1"/>
  <c r="G26" i="1"/>
  <c r="H26" i="1"/>
  <c r="I26" i="1"/>
  <c r="J26" i="1"/>
  <c r="K26" i="1"/>
  <c r="C27" i="1"/>
  <c r="E27" i="1"/>
  <c r="F27" i="1"/>
  <c r="G27" i="1"/>
  <c r="H27" i="1"/>
  <c r="I27" i="1"/>
  <c r="J27" i="1"/>
  <c r="K27" i="1"/>
  <c r="C28" i="1"/>
  <c r="E28" i="1"/>
  <c r="F28" i="1"/>
  <c r="G28" i="1"/>
  <c r="H28" i="1"/>
  <c r="I28" i="1"/>
  <c r="J28" i="1"/>
  <c r="K28" i="1"/>
  <c r="C29" i="1"/>
  <c r="E29" i="1"/>
  <c r="F29" i="1"/>
  <c r="G29" i="1"/>
  <c r="H29" i="1"/>
  <c r="I29" i="1"/>
  <c r="J29" i="1"/>
  <c r="K29" i="1"/>
  <c r="C36" i="1"/>
  <c r="E36" i="1"/>
  <c r="F36" i="1"/>
  <c r="G36" i="1"/>
  <c r="H36" i="1"/>
  <c r="I36" i="1"/>
  <c r="J36" i="1"/>
  <c r="K36" i="1"/>
  <c r="C37" i="1"/>
  <c r="E37" i="1"/>
  <c r="F37" i="1"/>
  <c r="G37" i="1"/>
  <c r="H37" i="1"/>
  <c r="I37" i="1"/>
  <c r="J37" i="1"/>
  <c r="K37" i="1"/>
  <c r="C38" i="1"/>
  <c r="E38" i="1"/>
  <c r="F38" i="1"/>
  <c r="G38" i="1"/>
  <c r="H38" i="1"/>
  <c r="I38" i="1"/>
  <c r="J38" i="1"/>
  <c r="K38" i="1"/>
  <c r="C39" i="1"/>
  <c r="E39" i="1"/>
  <c r="F39" i="1"/>
  <c r="G39" i="1"/>
  <c r="H39" i="1"/>
  <c r="I39" i="1"/>
  <c r="J39" i="1"/>
  <c r="K39" i="1"/>
  <c r="C40" i="1"/>
  <c r="E40" i="1"/>
  <c r="F40" i="1"/>
  <c r="G40" i="1"/>
  <c r="H40" i="1"/>
  <c r="I40" i="1"/>
  <c r="J40" i="1"/>
  <c r="K40" i="1"/>
  <c r="C41" i="1"/>
  <c r="E41" i="1"/>
  <c r="F41" i="1"/>
  <c r="G41" i="1"/>
  <c r="H41" i="1"/>
  <c r="I41" i="1"/>
  <c r="J41" i="1"/>
  <c r="K41" i="1"/>
  <c r="C42" i="1"/>
  <c r="E42" i="1"/>
  <c r="F42" i="1"/>
  <c r="G42" i="1"/>
  <c r="H42" i="1"/>
  <c r="I42" i="1"/>
  <c r="J42" i="1"/>
  <c r="K42" i="1"/>
  <c r="C43" i="1"/>
  <c r="E43" i="1"/>
  <c r="F43" i="1"/>
  <c r="G43" i="1"/>
  <c r="H43" i="1"/>
  <c r="I43" i="1"/>
  <c r="J43" i="1"/>
  <c r="K43" i="1"/>
  <c r="C44" i="1"/>
  <c r="E44" i="1"/>
  <c r="F44" i="1"/>
  <c r="G44" i="1"/>
  <c r="H44" i="1"/>
  <c r="I44" i="1"/>
  <c r="J44" i="1"/>
  <c r="K44" i="1"/>
  <c r="C45" i="1"/>
  <c r="E45" i="1"/>
  <c r="F45" i="1"/>
  <c r="G45" i="1"/>
  <c r="H45" i="1"/>
  <c r="I45" i="1"/>
  <c r="J45" i="1"/>
  <c r="K45" i="1"/>
  <c r="C46" i="1"/>
  <c r="E46" i="1"/>
  <c r="F46" i="1"/>
  <c r="G46" i="1"/>
  <c r="H46" i="1"/>
  <c r="I46" i="1"/>
  <c r="J46" i="1"/>
  <c r="K46" i="1"/>
  <c r="C47" i="1"/>
  <c r="E47" i="1"/>
  <c r="F47" i="1"/>
  <c r="G47" i="1"/>
  <c r="H47" i="1"/>
  <c r="I47" i="1"/>
  <c r="J47" i="1"/>
  <c r="K47" i="1"/>
  <c r="C48" i="1"/>
  <c r="E48" i="1"/>
  <c r="F48" i="1"/>
  <c r="G48" i="1"/>
  <c r="H48" i="1"/>
  <c r="I48" i="1"/>
  <c r="J48" i="1"/>
  <c r="K48" i="1"/>
  <c r="C49" i="1"/>
  <c r="E49" i="1"/>
  <c r="F49" i="1"/>
  <c r="G49" i="1"/>
  <c r="H49" i="1"/>
  <c r="I49" i="1"/>
  <c r="J49" i="1"/>
  <c r="K49" i="1"/>
  <c r="C50" i="1"/>
  <c r="E50" i="1"/>
  <c r="F50" i="1"/>
  <c r="G50" i="1"/>
  <c r="H50" i="1"/>
  <c r="I50" i="1"/>
  <c r="J50" i="1"/>
  <c r="K50" i="1"/>
  <c r="C57" i="1"/>
  <c r="E57" i="1"/>
  <c r="F57" i="1"/>
  <c r="G57" i="1"/>
  <c r="H57" i="1"/>
  <c r="I57" i="1"/>
  <c r="J57" i="1"/>
  <c r="K57" i="1"/>
  <c r="C58" i="1"/>
  <c r="E58" i="1"/>
  <c r="F58" i="1"/>
  <c r="G58" i="1"/>
  <c r="H58" i="1"/>
  <c r="I58" i="1"/>
  <c r="J58" i="1"/>
  <c r="K58" i="1"/>
  <c r="C59" i="1"/>
  <c r="E59" i="1"/>
  <c r="F59" i="1"/>
  <c r="G59" i="1"/>
  <c r="H59" i="1"/>
  <c r="I59" i="1"/>
  <c r="J59" i="1"/>
  <c r="K59" i="1"/>
  <c r="C60" i="1"/>
  <c r="E60" i="1"/>
  <c r="F60" i="1"/>
  <c r="G60" i="1"/>
  <c r="H60" i="1"/>
  <c r="I60" i="1"/>
  <c r="J60" i="1"/>
  <c r="K60" i="1"/>
  <c r="C61" i="1"/>
  <c r="E61" i="1"/>
  <c r="F61" i="1"/>
  <c r="G61" i="1"/>
  <c r="H61" i="1"/>
  <c r="I61" i="1"/>
  <c r="J61" i="1"/>
  <c r="K61" i="1"/>
  <c r="C62" i="1"/>
  <c r="E62" i="1"/>
  <c r="F62" i="1"/>
  <c r="G62" i="1"/>
  <c r="H62" i="1"/>
  <c r="I62" i="1"/>
  <c r="J62" i="1"/>
  <c r="K62" i="1"/>
  <c r="C63" i="1"/>
  <c r="E63" i="1"/>
  <c r="F63" i="1"/>
  <c r="G63" i="1"/>
  <c r="H63" i="1"/>
  <c r="I63" i="1"/>
  <c r="J63" i="1"/>
  <c r="K63" i="1"/>
  <c r="C64" i="1"/>
  <c r="E64" i="1"/>
  <c r="F64" i="1"/>
  <c r="G64" i="1"/>
  <c r="H64" i="1"/>
  <c r="I64" i="1"/>
  <c r="J64" i="1"/>
  <c r="K64" i="1"/>
  <c r="C65" i="1"/>
  <c r="E65" i="1"/>
  <c r="F65" i="1"/>
  <c r="G65" i="1"/>
  <c r="H65" i="1"/>
  <c r="I65" i="1"/>
  <c r="J65" i="1"/>
  <c r="K65" i="1"/>
  <c r="C66" i="1"/>
  <c r="E66" i="1"/>
  <c r="F66" i="1"/>
  <c r="G66" i="1"/>
  <c r="H66" i="1"/>
  <c r="I66" i="1"/>
  <c r="J66" i="1"/>
  <c r="K66" i="1"/>
  <c r="C67" i="1"/>
  <c r="E67" i="1"/>
  <c r="F67" i="1"/>
  <c r="G67" i="1"/>
  <c r="H67" i="1"/>
  <c r="I67" i="1"/>
  <c r="J67" i="1"/>
  <c r="K67" i="1"/>
  <c r="C68" i="1"/>
  <c r="E68" i="1"/>
  <c r="F68" i="1"/>
  <c r="G68" i="1"/>
  <c r="H68" i="1"/>
  <c r="I68" i="1"/>
  <c r="J68" i="1"/>
  <c r="K68" i="1"/>
  <c r="C69" i="1"/>
  <c r="E69" i="1"/>
  <c r="F69" i="1"/>
  <c r="G69" i="1"/>
  <c r="H69" i="1"/>
  <c r="I69" i="1"/>
  <c r="J69" i="1"/>
  <c r="K69" i="1"/>
  <c r="C70" i="1"/>
  <c r="E70" i="1"/>
  <c r="F70" i="1"/>
  <c r="G70" i="1"/>
  <c r="H70" i="1"/>
  <c r="I70" i="1"/>
  <c r="J70" i="1"/>
  <c r="K70" i="1"/>
  <c r="C71" i="1"/>
  <c r="E71" i="1"/>
  <c r="F71" i="1"/>
  <c r="G71" i="1"/>
  <c r="H71" i="1"/>
  <c r="I71" i="1"/>
  <c r="J71" i="1"/>
  <c r="K71" i="1"/>
  <c r="C72" i="1"/>
  <c r="E72" i="1"/>
  <c r="F72" i="1"/>
  <c r="G72" i="1"/>
  <c r="H72" i="1"/>
  <c r="I72" i="1"/>
  <c r="J72" i="1"/>
  <c r="K72" i="1"/>
  <c r="C73" i="1"/>
  <c r="E73" i="1"/>
  <c r="F73" i="1"/>
  <c r="G73" i="1"/>
  <c r="H73" i="1"/>
  <c r="I73" i="1"/>
  <c r="J73" i="1"/>
  <c r="K73" i="1"/>
  <c r="C74" i="1"/>
  <c r="E74" i="1"/>
  <c r="F74" i="1"/>
  <c r="G74" i="1"/>
  <c r="H74" i="1"/>
  <c r="I74" i="1"/>
  <c r="J74" i="1"/>
  <c r="K74" i="1"/>
  <c r="C75" i="1"/>
  <c r="E75" i="1"/>
  <c r="F75" i="1"/>
  <c r="G75" i="1"/>
  <c r="H75" i="1"/>
  <c r="I75" i="1"/>
  <c r="J75" i="1"/>
  <c r="K75" i="1"/>
  <c r="C76" i="1"/>
  <c r="E76" i="1"/>
  <c r="F76" i="1"/>
  <c r="G76" i="1"/>
  <c r="H76" i="1"/>
  <c r="I76" i="1"/>
  <c r="J76" i="1"/>
  <c r="K76" i="1"/>
  <c r="C77" i="1"/>
  <c r="E77" i="1"/>
  <c r="F77" i="1"/>
  <c r="G77" i="1"/>
  <c r="H77" i="1"/>
  <c r="I77" i="1"/>
  <c r="J77" i="1"/>
  <c r="K77" i="1"/>
  <c r="C78" i="1"/>
  <c r="E78" i="1"/>
  <c r="F78" i="1"/>
  <c r="G78" i="1"/>
  <c r="H78" i="1"/>
  <c r="I78" i="1"/>
  <c r="J78" i="1"/>
  <c r="K78" i="1"/>
  <c r="C79" i="1"/>
  <c r="E79" i="1"/>
  <c r="F79" i="1"/>
  <c r="G79" i="1"/>
  <c r="H79" i="1"/>
  <c r="I79" i="1"/>
  <c r="J79" i="1"/>
  <c r="K79" i="1"/>
  <c r="C80" i="1"/>
  <c r="E80" i="1"/>
  <c r="F80" i="1"/>
  <c r="G80" i="1"/>
  <c r="H80" i="1"/>
  <c r="I80" i="1"/>
  <c r="J80" i="1"/>
  <c r="K80" i="1"/>
  <c r="C81" i="1"/>
  <c r="E81" i="1"/>
  <c r="F81" i="1"/>
  <c r="G81" i="1"/>
  <c r="H81" i="1"/>
  <c r="I81" i="1"/>
  <c r="J81" i="1"/>
  <c r="K81" i="1"/>
  <c r="C82" i="1"/>
  <c r="E82" i="1"/>
  <c r="F82" i="1"/>
  <c r="G82" i="1"/>
  <c r="H82" i="1"/>
  <c r="I82" i="1"/>
  <c r="J82" i="1"/>
  <c r="K82" i="1"/>
  <c r="C83" i="1"/>
  <c r="E83" i="1"/>
  <c r="F83" i="1"/>
  <c r="G83" i="1"/>
  <c r="H83" i="1"/>
  <c r="I83" i="1"/>
  <c r="J83" i="1"/>
  <c r="K83" i="1"/>
  <c r="C84" i="1"/>
  <c r="E84" i="1"/>
  <c r="F84" i="1"/>
  <c r="G84" i="1"/>
  <c r="H84" i="1"/>
  <c r="I84" i="1"/>
  <c r="J84" i="1"/>
  <c r="K84" i="1"/>
  <c r="C85" i="1"/>
  <c r="E85" i="1"/>
  <c r="F85" i="1"/>
  <c r="G85" i="1"/>
  <c r="H85" i="1"/>
  <c r="I85" i="1"/>
  <c r="J85" i="1"/>
  <c r="K85" i="1"/>
  <c r="C86" i="1"/>
  <c r="E86" i="1"/>
  <c r="F86" i="1"/>
  <c r="G86" i="1"/>
  <c r="H86" i="1"/>
  <c r="I86" i="1"/>
  <c r="J86" i="1"/>
  <c r="K86" i="1"/>
  <c r="C87" i="1"/>
  <c r="E87" i="1"/>
  <c r="F87" i="1"/>
  <c r="G87" i="1"/>
  <c r="H87" i="1"/>
  <c r="I87" i="1"/>
  <c r="J87" i="1"/>
  <c r="K87" i="1"/>
  <c r="C88" i="1"/>
  <c r="E88" i="1"/>
  <c r="F88" i="1"/>
  <c r="G88" i="1"/>
  <c r="H88" i="1"/>
  <c r="I88" i="1"/>
  <c r="J88" i="1"/>
  <c r="K88" i="1"/>
  <c r="C101" i="1"/>
  <c r="E101" i="1"/>
  <c r="F101" i="1"/>
  <c r="G101" i="1"/>
  <c r="H101" i="1"/>
  <c r="I101" i="1"/>
  <c r="J101" i="1"/>
  <c r="K101" i="1"/>
  <c r="C102" i="1"/>
  <c r="E102" i="1"/>
  <c r="F102" i="1"/>
  <c r="G102" i="1"/>
  <c r="H102" i="1"/>
  <c r="I102" i="1"/>
  <c r="J102" i="1"/>
  <c r="K102" i="1"/>
  <c r="C103" i="1"/>
  <c r="E103" i="1"/>
  <c r="F103" i="1"/>
  <c r="G103" i="1"/>
  <c r="H103" i="1"/>
  <c r="I103" i="1"/>
  <c r="J103" i="1"/>
  <c r="K103" i="1"/>
  <c r="C104" i="1"/>
  <c r="E104" i="1"/>
  <c r="F104" i="1"/>
  <c r="G104" i="1"/>
  <c r="H104" i="1"/>
  <c r="I104" i="1"/>
  <c r="J104" i="1"/>
  <c r="K104" i="1"/>
  <c r="C118" i="1"/>
  <c r="E118" i="1"/>
  <c r="F118" i="1"/>
  <c r="G118" i="1"/>
  <c r="H118" i="1"/>
  <c r="I118" i="1"/>
  <c r="J118" i="1"/>
  <c r="K118" i="1"/>
  <c r="C119" i="1"/>
  <c r="E119" i="1"/>
  <c r="F119" i="1"/>
  <c r="G119" i="1"/>
  <c r="H119" i="1"/>
  <c r="I119" i="1"/>
  <c r="J119" i="1"/>
  <c r="K119" i="1"/>
  <c r="C120" i="1"/>
  <c r="E120" i="1"/>
  <c r="F120" i="1"/>
  <c r="G120" i="1"/>
  <c r="H120" i="1"/>
  <c r="I120" i="1"/>
  <c r="J120" i="1"/>
  <c r="K120" i="1"/>
  <c r="C121" i="1"/>
  <c r="E121" i="1"/>
  <c r="F121" i="1"/>
  <c r="G121" i="1"/>
  <c r="H121" i="1"/>
  <c r="I121" i="1"/>
  <c r="J121" i="1"/>
  <c r="K121" i="1"/>
  <c r="C122" i="1"/>
  <c r="E122" i="1"/>
  <c r="F122" i="1"/>
  <c r="G122" i="1"/>
  <c r="H122" i="1"/>
  <c r="I122" i="1"/>
  <c r="J122" i="1"/>
  <c r="K122" i="1"/>
  <c r="C123" i="1"/>
  <c r="E123" i="1"/>
  <c r="F123" i="1"/>
  <c r="G123" i="1"/>
  <c r="H123" i="1"/>
  <c r="I123" i="1"/>
  <c r="J123" i="1"/>
  <c r="K123" i="1"/>
  <c r="C124" i="1"/>
  <c r="E124" i="1"/>
  <c r="F124" i="1"/>
  <c r="G124" i="1"/>
  <c r="H124" i="1"/>
  <c r="I124" i="1"/>
  <c r="J124" i="1"/>
  <c r="K124" i="1"/>
  <c r="C125" i="1"/>
  <c r="E125" i="1"/>
  <c r="F125" i="1"/>
  <c r="G125" i="1"/>
  <c r="H125" i="1"/>
  <c r="I125" i="1"/>
  <c r="J125" i="1"/>
  <c r="K125" i="1"/>
  <c r="C126" i="1"/>
  <c r="E126" i="1"/>
  <c r="F126" i="1"/>
  <c r="G126" i="1"/>
  <c r="H126" i="1"/>
  <c r="I126" i="1"/>
  <c r="J126" i="1"/>
  <c r="K126" i="1"/>
</calcChain>
</file>

<file path=xl/sharedStrings.xml><?xml version="1.0" encoding="utf-8"?>
<sst xmlns="http://schemas.openxmlformats.org/spreadsheetml/2006/main" count="674" uniqueCount="154">
  <si>
    <t>265|60|20</t>
  </si>
  <si>
    <t>28.8|28.8</t>
  </si>
  <si>
    <t>VR501.20090.5127.0C.72.MB</t>
  </si>
  <si>
    <t xml:space="preserve">2007+ Jeep Wrangler JK/JL </t>
  </si>
  <si>
    <t>JEEP</t>
  </si>
  <si>
    <t>VR501.20090.5127.0C.72.CG</t>
  </si>
  <si>
    <t>2020+ Jeep Gladiator JT</t>
  </si>
  <si>
    <t>285|70|17</t>
  </si>
  <si>
    <t>24.4|24.4</t>
  </si>
  <si>
    <t>VR501.17090.5127.-6C.72.HB</t>
  </si>
  <si>
    <t>VR501.17090.5127.-6C.72.CB</t>
  </si>
  <si>
    <t>VR501.17090.5127.-6C.72.TG</t>
  </si>
  <si>
    <t>275|55|20</t>
  </si>
  <si>
    <t>VR602.20090.6139.18C.106.MB</t>
  </si>
  <si>
    <t xml:space="preserve">2007+  Sierra 1500 </t>
  </si>
  <si>
    <t>GMC</t>
  </si>
  <si>
    <t>VR602.20090.6139.18C.106.CG</t>
  </si>
  <si>
    <t>275|70|17</t>
  </si>
  <si>
    <t>VR602.17090.6139.-12C.106.HB</t>
  </si>
  <si>
    <t>VR602.17090.6139.-12C.106.CB</t>
  </si>
  <si>
    <t>VR602.17090.6139.-12C.106.TG</t>
  </si>
  <si>
    <t xml:space="preserve">2007+ Silverado 1500 </t>
  </si>
  <si>
    <t>CHEVROLET</t>
  </si>
  <si>
    <t>285|50|20</t>
  </si>
  <si>
    <t>2010+ GX460</t>
  </si>
  <si>
    <t>LEXUS</t>
  </si>
  <si>
    <t>265|70|17</t>
  </si>
  <si>
    <t>2003-2009 GX470</t>
  </si>
  <si>
    <t>265|65|17</t>
  </si>
  <si>
    <t>VR501.20090.5150.18C.111.MB</t>
  </si>
  <si>
    <t>2006+ Toyota Tundra</t>
  </si>
  <si>
    <t>TOYOTA</t>
  </si>
  <si>
    <t>VR501.20090.5150.18C.111.CG</t>
  </si>
  <si>
    <t>265|50|20</t>
  </si>
  <si>
    <t>2007+ Toyota FJ Cruiser</t>
  </si>
  <si>
    <t>2016+ Toyota Tacoma</t>
  </si>
  <si>
    <t>VR501.17090.5139.-12C.78.HB</t>
  </si>
  <si>
    <t>2002-2018 RAM 1500</t>
  </si>
  <si>
    <t>DODGE</t>
  </si>
  <si>
    <t>VR501.17090.5139.-12C.78.CB</t>
  </si>
  <si>
    <t>VR501.17090.5139.-12C.78.TG</t>
  </si>
  <si>
    <t>77.8 to 106.1mm hub rings</t>
  </si>
  <si>
    <t>33|12.5|20</t>
  </si>
  <si>
    <t>28.6|28.6</t>
  </si>
  <si>
    <t>VR602.20090.6139.18C.106.DB</t>
  </si>
  <si>
    <t>2019+ Dodge Ram 1500</t>
  </si>
  <si>
    <t>VR601.20090.6139.0C.106.DB</t>
  </si>
  <si>
    <t>VR601.20090.6139.0C.106.MB</t>
  </si>
  <si>
    <t>VR601.20090.6139.0C.106.CG</t>
  </si>
  <si>
    <t>93.1 to 106.1mm hub rings</t>
  </si>
  <si>
    <t>285|55|20</t>
  </si>
  <si>
    <t>2019+ Ford Ranger *Aggressive*</t>
  </si>
  <si>
    <t>FORD</t>
  </si>
  <si>
    <t>2019+ Ranger Raptor</t>
  </si>
  <si>
    <t>VR602.20090.6135.12C.87.DB</t>
  </si>
  <si>
    <t>2010+ Ford F-150</t>
  </si>
  <si>
    <t>VR602.20090.6135.12C.87.MB</t>
  </si>
  <si>
    <t>VR602.20090.6135.12C.87.CG</t>
  </si>
  <si>
    <t>275|65|17</t>
  </si>
  <si>
    <t>VR602.17090.6135.12C.87.HB</t>
  </si>
  <si>
    <t>VR602.17090.6135.12C.87.CB</t>
  </si>
  <si>
    <t>VR602.17090.6135.12C.87.TG</t>
  </si>
  <si>
    <t>35|12.5|20</t>
  </si>
  <si>
    <t xml:space="preserve">2010+ Ford Raptor </t>
  </si>
  <si>
    <t>315|70|17</t>
  </si>
  <si>
    <t>Flares required/93.1 to 106.1mm hub rings</t>
  </si>
  <si>
    <t>2019+ Ranger Raptor *Aggressive*</t>
  </si>
  <si>
    <t>VR601.20090.6135.12C.87.DB</t>
  </si>
  <si>
    <t>VR601.20090.6135.12C.87.MB</t>
  </si>
  <si>
    <t>VR601.20090.6135.12C.87.CG</t>
  </si>
  <si>
    <t>INVENTORY</t>
  </si>
  <si>
    <t>INSTALL NOTES</t>
  </si>
  <si>
    <t>TIRES</t>
  </si>
  <si>
    <t>WEIGHT (lb.)</t>
  </si>
  <si>
    <t>FINISH</t>
  </si>
  <si>
    <t>CB</t>
  </si>
  <si>
    <t>OFFSET</t>
  </si>
  <si>
    <t>CONCAVITY</t>
  </si>
  <si>
    <t>PCD</t>
  </si>
  <si>
    <t>WIDTH</t>
  </si>
  <si>
    <t>DIAMETER</t>
  </si>
  <si>
    <t>PART#</t>
  </si>
  <si>
    <t>VEHICLE</t>
  </si>
  <si>
    <t>+1.800.601.7615</t>
  </si>
  <si>
    <t>VENOMREX.COM</t>
  </si>
  <si>
    <t>MAKE</t>
  </si>
  <si>
    <t>DESIGN</t>
  </si>
  <si>
    <t xml:space="preserve">Pricing in Sets of 5   </t>
  </si>
  <si>
    <t>2000-2020 GMC Yukon *Aggressive*</t>
  </si>
  <si>
    <t>2000-2020 GMC Yukon XL *Aggressive*</t>
  </si>
  <si>
    <t>275|55R20</t>
  </si>
  <si>
    <t>78.1 to 106.1mm hub rings</t>
  </si>
  <si>
    <t>2000-2020 Chevrolet Tahoe *Aggressive*</t>
  </si>
  <si>
    <t>2000-2020 Chevrolet Suburban *Aggressive*</t>
  </si>
  <si>
    <t>2000-2020 Chevrolet Tahoe</t>
  </si>
  <si>
    <t>2000-2020 Chevrolet Suburban</t>
  </si>
  <si>
    <t>2000-2020 GMC Yukon</t>
  </si>
  <si>
    <t>2000-2020 GMC Yukon XL</t>
  </si>
  <si>
    <t>ACCESSORIES</t>
  </si>
  <si>
    <t>Venom Rex 2018 Carbon Graphite Center Caps (4pcs|set)</t>
  </si>
  <si>
    <t>Venom Rex 2018 Mystick Black Center Caps (4pcs|set)</t>
  </si>
  <si>
    <t>Venom Rex Finsh options: "V" Center Cap Inserts - Black (Set of 4)</t>
  </si>
  <si>
    <t>Venom Rex Finsh options: "V" Center Cap Inserts - Red (Set of 4)</t>
  </si>
  <si>
    <t>Venom Rex Finsh options: "V" Center Cap Inserts - Blue (Set of 4)</t>
  </si>
  <si>
    <t>Venom Rex Finsh options: "V" Center Cap Inserts - Silver (Set of 4)</t>
  </si>
  <si>
    <t>IN STOCK</t>
  </si>
  <si>
    <t>Venom Rex Finsh options: "V" Center Cap Inserts - Yellow (Set of 4)</t>
  </si>
  <si>
    <t>OUT OF STOCK</t>
  </si>
  <si>
    <t>VR601BL.17090.6135.0C.87.BB</t>
  </si>
  <si>
    <t>VR601BL.17090.6135.0C.87.CB</t>
  </si>
  <si>
    <t>VR601BL.17090.6135.0C.87.TG</t>
  </si>
  <si>
    <t>VR601BL.17090.6139.0C.106.BB</t>
  </si>
  <si>
    <t>VR601BL.17090.6139.0C.106.CB</t>
  </si>
  <si>
    <t>VR601BL.17090.6139.0C.106.TG</t>
  </si>
  <si>
    <t>VR801BL.17090.8165.18C.127.BB</t>
  </si>
  <si>
    <t>VR801BL.17090.8165.18C.127.CB</t>
  </si>
  <si>
    <t>VR801BL.17090.8165.18C.127.TG</t>
  </si>
  <si>
    <t>VR801BL.17090.8170.0C.130.BB</t>
  </si>
  <si>
    <t>VR801BL.17090.8170.0C.130.CB</t>
  </si>
  <si>
    <t>VR801BL.17090.8170.0C.130.TG</t>
  </si>
  <si>
    <t>VR601BL</t>
  </si>
  <si>
    <t>17'' Ford F-150</t>
  </si>
  <si>
    <t>Baja Bronze</t>
  </si>
  <si>
    <t>Coal Black</t>
  </si>
  <si>
    <t>Tungsten Graphite</t>
  </si>
  <si>
    <t>VR801BL</t>
  </si>
  <si>
    <t>RAM</t>
  </si>
  <si>
    <t>17'' Ford F2/350</t>
  </si>
  <si>
    <t>17</t>
  </si>
  <si>
    <t xml:space="preserve">15" UTV Canam/Honda </t>
  </si>
  <si>
    <t>UTV</t>
  </si>
  <si>
    <t>VR4100.15060.4137.100.40</t>
  </si>
  <si>
    <t>RZR/YAMAHA</t>
  </si>
  <si>
    <t>CANAM/HONDA</t>
  </si>
  <si>
    <t>VR4100.15060.4156.115.40</t>
  </si>
  <si>
    <t>Raw</t>
  </si>
  <si>
    <t xml:space="preserve">15" UTV Rzr/Yamaha </t>
  </si>
  <si>
    <t>VR603.20090.6139.0C.106.CG</t>
  </si>
  <si>
    <t>VR603.20090.6139.0C.106.MB</t>
  </si>
  <si>
    <t>VR603.20090.6139.0C.106.DB</t>
  </si>
  <si>
    <t>VR604.20090.6139.0C.106.CG</t>
  </si>
  <si>
    <t>VR604.20090.6139.0C.106.MB</t>
  </si>
  <si>
    <t>VR604.20090.6139.0C.106.DB</t>
  </si>
  <si>
    <t>C</t>
  </si>
  <si>
    <t>0</t>
  </si>
  <si>
    <t>106</t>
  </si>
  <si>
    <t>VR603.20090.6135.12C.87.CG</t>
  </si>
  <si>
    <t>VR603.20090.6135.12C.87.MB</t>
  </si>
  <si>
    <t>VR603.20090.6135.12C.87.DB</t>
  </si>
  <si>
    <t>VR604.20090.6135.12C.87.CG</t>
  </si>
  <si>
    <t>VR604.20090.6135.12C.87.MB</t>
  </si>
  <si>
    <t>VR604.20090.6135.12C.87.DB</t>
  </si>
  <si>
    <t xml:space="preserve">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</si>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</sst>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b/>
      <sz val="18"/>
      <color theme="1"/>
      <name val="Arial Narrow"/>
      <family val="2"/>
    </font>
    <font>
      <sz val="16"/>
      <color theme="1"/>
      <name val="Calibri"/>
      <family val="2"/>
      <scheme val="minor"/>
    </font>
    <font>
      <b/>
      <sz val="16"/>
      <color theme="0"/>
      <name val="Arial Narrow"/>
      <family val="2"/>
    </font>
    <font>
      <sz val="16"/>
      <color theme="0"/>
      <name val="Arial Narrow"/>
      <family val="2"/>
    </font>
    <font>
      <sz val="20"/>
      <color theme="1"/>
      <name val="Calibri"/>
      <family val="2"/>
      <scheme val="minor"/>
    </font>
    <font>
      <sz val="20"/>
      <color theme="1"/>
      <name val="Arial Narrow"/>
      <family val="2"/>
    </font>
    <font>
      <b/>
      <sz val="20"/>
      <color theme="1"/>
      <name val="Arial Narrow"/>
      <family val="2"/>
    </font>
    <font>
      <sz val="14"/>
      <color theme="1"/>
      <name val="Calibri"/>
      <family val="2"/>
      <scheme val="minor"/>
    </font>
    <font>
      <u/>
      <sz val="14"/>
      <color theme="1"/>
      <name val="Arial Narrow"/>
      <family val="2"/>
    </font>
    <font>
      <sz val="14"/>
      <color rgb="FFFF0000"/>
      <name val="Arial Narrow"/>
      <family val="2"/>
    </font>
    <font>
      <sz val="18"/>
      <color theme="0"/>
      <name val="Arial Narrow"/>
      <family val="2"/>
    </font>
    <font>
      <b/>
      <sz val="18"/>
      <color theme="7" tint="-0.249977111117893"/>
      <name val="Arial Narrow"/>
      <family val="2"/>
    </font>
    <font>
      <sz val="16"/>
      <color theme="1"/>
      <name val="Arial Narrow"/>
      <family val="2"/>
    </font>
    <font>
      <sz val="14"/>
      <name val="Arial Narrow"/>
      <family val="2"/>
    </font>
    <font>
      <b/>
      <sz val="18"/>
      <name val="Arial Narrow"/>
      <family val="2"/>
    </font>
    <font>
      <b/>
      <sz val="16"/>
      <color rgb="FFC00000"/>
      <name val="Calibri"/>
      <family val="2"/>
      <scheme val="minor"/>
    </font>
    <font>
      <b/>
      <sz val="14"/>
      <color rgb="FF00B050"/>
      <name val="Arial Narrow"/>
      <family val="2"/>
    </font>
    <font>
      <b/>
      <sz val="28"/>
      <color theme="1"/>
      <name val="Arial Narrow"/>
      <family val="2"/>
    </font>
    <font>
      <b/>
      <sz val="14"/>
      <name val="Arial Narrow"/>
      <family val="2"/>
    </font>
    <font>
      <sz val="16"/>
      <color theme="0" tint="-0.14999847407452621"/>
      <name val="Calibri"/>
      <family val="2"/>
      <scheme val="minor"/>
    </font>
    <font>
      <sz val="16"/>
      <color theme="0" tint="-0.14999847407452621"/>
      <name val="Arial Narrow"/>
      <family val="2"/>
    </font>
    <font>
      <u/>
      <sz val="14"/>
      <color theme="0" tint="-0.14999847407452621"/>
      <name val="Arial Narrow"/>
      <family val="2"/>
    </font>
    <font>
      <sz val="20"/>
      <color theme="0" tint="-0.14999847407452621"/>
      <name val="Arial Narrow"/>
      <family val="2"/>
    </font>
    <font>
      <sz val="11"/>
      <color theme="0" tint="-0.1499984740745262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14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5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/>
    <xf numFmtId="0" fontId="10" fillId="2" borderId="0" xfId="0" applyFont="1" applyFill="1" applyAlignment="1"/>
    <xf numFmtId="0" fontId="8" fillId="2" borderId="0" xfId="0" applyFont="1" applyFill="1" applyAlignment="1">
      <alignment horizontal="left"/>
    </xf>
    <xf numFmtId="0" fontId="11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Border="1"/>
    <xf numFmtId="0" fontId="11" fillId="2" borderId="0" xfId="0" applyFont="1" applyFill="1" applyAlignment="1">
      <alignment horizontal="left"/>
    </xf>
    <xf numFmtId="14" fontId="1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 wrapText="1"/>
    </xf>
    <xf numFmtId="0" fontId="13" fillId="2" borderId="0" xfId="0" applyFont="1" applyFill="1"/>
    <xf numFmtId="0" fontId="3" fillId="2" borderId="0" xfId="0" applyFont="1" applyFill="1"/>
    <xf numFmtId="165" fontId="7" fillId="2" borderId="0" xfId="1" applyNumberFormat="1" applyFont="1" applyFill="1" applyAlignment="1">
      <alignment horizontal="right"/>
    </xf>
    <xf numFmtId="0" fontId="7" fillId="2" borderId="0" xfId="0" applyFont="1" applyFill="1" applyAlignment="1">
      <alignment horizontal="center" wrapText="1"/>
    </xf>
    <xf numFmtId="0" fontId="7" fillId="2" borderId="0" xfId="0" applyFont="1" applyFill="1"/>
    <xf numFmtId="0" fontId="14" fillId="2" borderId="0" xfId="0" applyFont="1" applyFill="1" applyAlignment="1">
      <alignment horizontal="center" vertical="center"/>
    </xf>
    <xf numFmtId="0" fontId="7" fillId="2" borderId="0" xfId="0" applyFont="1" applyFill="1" applyBorder="1"/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16" fillId="2" borderId="0" xfId="0" applyFont="1" applyFill="1" applyBorder="1"/>
    <xf numFmtId="0" fontId="18" fillId="2" borderId="0" xfId="0" applyFont="1" applyFill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horizontal="center" vertical="center"/>
    </xf>
    <xf numFmtId="0" fontId="19" fillId="2" borderId="0" xfId="0" quotePrefix="1" applyFont="1" applyFill="1" applyAlignment="1">
      <alignment horizontal="left"/>
    </xf>
    <xf numFmtId="0" fontId="6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165" fontId="6" fillId="3" borderId="8" xfId="1" applyNumberFormat="1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165" fontId="3" fillId="4" borderId="0" xfId="1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65" fontId="20" fillId="0" borderId="0" xfId="1" applyNumberFormat="1" applyFont="1" applyBorder="1" applyAlignment="1">
      <alignment horizontal="center" vertical="center"/>
    </xf>
    <xf numFmtId="165" fontId="20" fillId="4" borderId="0" xfId="1" applyNumberFormat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22" fillId="0" borderId="2" xfId="1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65" fontId="22" fillId="0" borderId="0" xfId="1" applyNumberFormat="1" applyFont="1" applyBorder="1" applyAlignment="1">
      <alignment horizontal="left" vertical="center"/>
    </xf>
    <xf numFmtId="164" fontId="2" fillId="4" borderId="9" xfId="1" applyFont="1" applyFill="1" applyBorder="1" applyAlignment="1">
      <alignment horizontal="center" vertical="center"/>
    </xf>
    <xf numFmtId="164" fontId="2" fillId="0" borderId="0" xfId="1" applyFont="1" applyAlignment="1">
      <alignment horizontal="center" vertical="center"/>
    </xf>
    <xf numFmtId="164" fontId="2" fillId="4" borderId="0" xfId="1" applyFont="1" applyFill="1" applyAlignment="1">
      <alignment horizontal="center" vertical="center"/>
    </xf>
    <xf numFmtId="164" fontId="2" fillId="4" borderId="0" xfId="1" applyFont="1" applyFill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4" borderId="5" xfId="1" applyFont="1" applyFill="1" applyBorder="1" applyAlignment="1">
      <alignment horizontal="center" vertical="center"/>
    </xf>
    <xf numFmtId="164" fontId="2" fillId="0" borderId="5" xfId="1" applyFont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1" fillId="4" borderId="1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164" fontId="2" fillId="0" borderId="2" xfId="1" applyFont="1" applyBorder="1" applyAlignment="1">
      <alignment horizontal="center" vertical="center"/>
    </xf>
    <xf numFmtId="0" fontId="3" fillId="4" borderId="16" xfId="0" applyFont="1" applyFill="1" applyBorder="1" applyAlignment="1">
      <alignment horizontal="left" vertical="center"/>
    </xf>
    <xf numFmtId="0" fontId="3" fillId="4" borderId="17" xfId="0" applyFont="1" applyFill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4" borderId="18" xfId="0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164" fontId="2" fillId="4" borderId="19" xfId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64" fontId="2" fillId="0" borderId="6" xfId="1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64" fontId="2" fillId="0" borderId="19" xfId="1" applyFont="1" applyBorder="1" applyAlignment="1">
      <alignment horizontal="center" vertical="center"/>
    </xf>
    <xf numFmtId="0" fontId="3" fillId="4" borderId="21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164" fontId="2" fillId="4" borderId="6" xfId="1" applyFont="1" applyFill="1" applyBorder="1" applyAlignment="1">
      <alignment horizontal="center" vertical="center"/>
    </xf>
    <xf numFmtId="165" fontId="6" fillId="3" borderId="10" xfId="1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1" fillId="4" borderId="14" xfId="0" applyFont="1" applyFill="1" applyBorder="1" applyAlignment="1">
      <alignment horizontal="center" vertical="center"/>
    </xf>
    <xf numFmtId="0" fontId="23" fillId="2" borderId="0" xfId="0" applyFont="1" applyFill="1"/>
    <xf numFmtId="0" fontId="24" fillId="2" borderId="0" xfId="1" applyNumberFormat="1" applyFont="1" applyFill="1" applyAlignment="1">
      <alignment horizontal="right"/>
    </xf>
    <xf numFmtId="14" fontId="25" fillId="2" borderId="0" xfId="0" applyNumberFormat="1" applyFont="1" applyFill="1" applyAlignment="1">
      <alignment horizontal="right"/>
    </xf>
    <xf numFmtId="0" fontId="26" fillId="2" borderId="0" xfId="0" applyFont="1" applyFill="1"/>
    <xf numFmtId="165" fontId="24" fillId="2" borderId="0" xfId="1" applyNumberFormat="1" applyFont="1" applyFill="1" applyBorder="1" applyAlignment="1">
      <alignment horizontal="center" vertical="center"/>
    </xf>
    <xf numFmtId="0" fontId="27" fillId="2" borderId="0" xfId="0" applyFont="1" applyFill="1"/>
    <xf numFmtId="0" fontId="22" fillId="4" borderId="4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4" borderId="5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4" borderId="14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 8" xfId="2" xr:uid="{7D36EC3F-2049-49AA-B812-C6AD0E701EDF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1083468</xdr:colOff>
      <xdr:row>0</xdr:row>
      <xdr:rowOff>559594</xdr:rowOff>
    </xdr:from>
    <xdr:to>
      <xdr:col>2</xdr:col>
      <xdr:colOff>387216</xdr:colOff>
      <xdr:row>1</xdr:row>
      <xdr:rowOff>564469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EB0D86-FD39-4BC7-9AB8-B88DDF18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8937" y="559594"/>
          <a:ext cx="2248972" cy="11820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1237012</xdr:colOff>
      <xdr:row>0</xdr:row>
      <xdr:rowOff>569026</xdr:rowOff>
    </xdr:from>
    <xdr:to>
      <xdr:col>3</xdr:col>
      <xdr:colOff>1217840</xdr:colOff>
      <xdr:row>1</xdr:row>
      <xdr:rowOff>556656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6CC9D7-26CD-4EA7-AEA1-623CB38F8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8881" r="19017" b="5609"/>
        <a:stretch/>
      </xdr:blipFill>
      <xdr:spPr>
        <a:xfrm>
          <a:off x="5801590" y="569026"/>
          <a:ext cx="1224644" cy="11627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1945811</xdr:colOff>
      <xdr:row>0</xdr:row>
      <xdr:rowOff>584004</xdr:rowOff>
    </xdr:from>
    <xdr:to>
      <xdr:col>4</xdr:col>
      <xdr:colOff>760906</xdr:colOff>
      <xdr:row>1</xdr:row>
      <xdr:rowOff>566187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439E96-70B8-45AE-927F-D0C1E772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7986" y="584004"/>
          <a:ext cx="1202530" cy="11573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492121</xdr:colOff>
      <xdr:row>0</xdr:row>
      <xdr:rowOff>564522</xdr:rowOff>
    </xdr:from>
    <xdr:to>
      <xdr:col>7</xdr:col>
      <xdr:colOff>59629</xdr:colOff>
      <xdr:row>1</xdr:row>
      <xdr:rowOff>544285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790EBC0-CEC5-4223-8A47-99C4348B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78972" y="564522"/>
          <a:ext cx="1262215" cy="1154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187200</xdr:colOff>
      <xdr:row>0</xdr:row>
      <xdr:rowOff>87911</xdr:rowOff>
    </xdr:from>
    <xdr:to>
      <xdr:col>0</xdr:col>
      <xdr:colOff>1626653</xdr:colOff>
      <xdr:row>1</xdr:row>
      <xdr:rowOff>227611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028558-7237-4B96-A519-0D08C5471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9" t="17647" r="19824" b="13235"/>
        <a:stretch/>
      </xdr:blipFill>
      <xdr:spPr>
        <a:xfrm>
          <a:off x="187200" y="87911"/>
          <a:ext cx="1439453" cy="131486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333995</xdr:colOff>
      <xdr:row>146</xdr:row>
      <xdr:rowOff>136072</xdr:rowOff>
    </xdr:from>
    <xdr:to>
      <xdr:col>0</xdr:col>
      <xdr:colOff>2111223</xdr:colOff>
      <xdr:row>150</xdr:row>
      <xdr:rowOff>49480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5FA56D-1149-4035-B824-3269301BD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95" y="41328604"/>
          <a:ext cx="1777228" cy="11009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519545</xdr:colOff>
      <xdr:row>0</xdr:row>
      <xdr:rowOff>581396</xdr:rowOff>
    </xdr:from>
    <xdr:to>
      <xdr:col>12</xdr:col>
      <xdr:colOff>557795</xdr:colOff>
      <xdr:row>1</xdr:row>
      <xdr:rowOff>562644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91FAE4-0ED3-4703-92F8-6594B0A1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06948" y="581396"/>
          <a:ext cx="1287634" cy="11564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779319</xdr:colOff>
      <xdr:row>0</xdr:row>
      <xdr:rowOff>556657</xdr:rowOff>
    </xdr:from>
    <xdr:to>
      <xdr:col>8</xdr:col>
      <xdr:colOff>1001981</xdr:colOff>
      <xdr:row>1</xdr:row>
      <xdr:rowOff>543422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8CE1232-8DBA-D7F5-7DC5-61CD38C2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60877" y="556657"/>
          <a:ext cx="1249383" cy="11619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742208</xdr:colOff>
      <xdr:row>0</xdr:row>
      <xdr:rowOff>556656</xdr:rowOff>
    </xdr:from>
    <xdr:to>
      <xdr:col>10</xdr:col>
      <xdr:colOff>1199902</xdr:colOff>
      <xdr:row>1</xdr:row>
      <xdr:rowOff>557868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98B2D96-407A-9E05-24C8-53463ADE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77208" y="556656"/>
          <a:ext cx="1237012" cy="11763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66"/>
    <pageSetUpPr fitToPage="1"/>
  </sheetPr>
  <dimension ref="A1:R153"/>
  <sheetViews>
    <sheetView tabSelected="1" zoomScale="70" zoomScaleNormal="70" workbookViewId="0">
      <selection activeCell="N7" sqref="N7"/>
    </sheetView>
  </sheetViews>
  <sheetFormatPr defaultColWidth="8.85546875" defaultRowHeight="15" x14ac:dyDescent="0.25"/>
  <cols>
    <col min="1" max="1" width="36.7109375" style="2" bestFit="1" customWidth="1"/>
    <col min="2" max="2" width="44.140625" style="1" customWidth="1"/>
    <col min="3" max="3" width="16.42578125" style="1" customWidth="1"/>
    <col min="4" max="4" width="35.7109375" style="1" customWidth="1"/>
    <col min="5" max="5" width="14.5703125" style="1" customWidth="1"/>
    <col min="6" max="6" width="12.42578125" style="1" customWidth="1"/>
    <col min="7" max="7" width="13" style="1" customWidth="1"/>
    <col min="8" max="9" width="15.42578125" style="1" customWidth="1"/>
    <col min="10" max="10" width="11.7109375" style="1" customWidth="1"/>
    <col min="11" max="11" width="20.5703125" style="1" customWidth="1"/>
    <col min="12" max="12" width="18.7109375" style="1" customWidth="1"/>
    <col min="13" max="13" width="12.140625" style="1" customWidth="1"/>
    <col min="14" max="14" width="40" style="1" customWidth="1"/>
    <col min="15" max="15" width="16.42578125" style="1" customWidth="1"/>
    <col min="16" max="16" width="19" style="1" customWidth="1"/>
    <col min="17" max="17" width="9.7109375" style="127" customWidth="1"/>
    <col min="18" max="16384" width="8.85546875" style="1"/>
  </cols>
  <sheetData>
    <row r="1" spans="1:18" s="11" customFormat="1" ht="93" customHeight="1" x14ac:dyDescent="0.35">
      <c r="A1" s="15"/>
      <c r="B1" s="27"/>
      <c r="C1" s="28"/>
      <c r="D1" s="26"/>
      <c r="E1" s="27"/>
      <c r="F1" s="27"/>
      <c r="G1" s="27"/>
      <c r="H1" s="27"/>
      <c r="I1" s="27"/>
      <c r="J1" s="27"/>
      <c r="K1" s="27"/>
      <c r="L1" s="27"/>
      <c r="M1" s="27"/>
      <c r="N1" s="26"/>
      <c r="O1" s="3"/>
      <c r="P1" s="3"/>
      <c r="Q1" s="122">
        <v>10</v>
      </c>
      <c r="R1" s="11" t="s">
        <v>152</v>
      </c>
    </row>
    <row r="2" spans="1:18" s="11" customFormat="1" ht="45" customHeight="1" x14ac:dyDescent="0.35">
      <c r="A2" s="29" t="s">
        <v>84</v>
      </c>
      <c r="B2" s="25"/>
      <c r="C2" s="24"/>
      <c r="D2" s="23"/>
      <c r="E2" s="22"/>
      <c r="F2" s="22"/>
      <c r="G2" s="22"/>
      <c r="H2" s="22"/>
      <c r="I2" s="22"/>
      <c r="J2" s="22"/>
      <c r="K2" s="22"/>
      <c r="L2" s="22"/>
      <c r="M2" s="22"/>
      <c r="N2" s="21"/>
      <c r="O2" s="20"/>
      <c r="P2" s="20"/>
      <c r="Q2" s="123">
        <v>4</v>
      </c>
    </row>
    <row r="3" spans="1:18" s="11" customFormat="1" ht="21" x14ac:dyDescent="0.35">
      <c r="A3" s="42" t="s">
        <v>83</v>
      </c>
      <c r="B3" s="19"/>
      <c r="C3" s="14"/>
      <c r="D3" s="12"/>
      <c r="E3" s="13"/>
      <c r="F3" s="13"/>
      <c r="G3" s="13"/>
      <c r="H3" s="18"/>
      <c r="I3" s="13"/>
      <c r="J3" s="13"/>
      <c r="K3" s="13"/>
      <c r="L3" s="13"/>
      <c r="M3" s="13"/>
      <c r="N3" s="17" t="s">
        <v>153</v>
      </c>
      <c r="O3" s="16"/>
      <c r="P3" s="16"/>
      <c r="Q3" s="124"/>
    </row>
    <row r="4" spans="1:18" s="4" customFormat="1" ht="27" thickBot="1" x14ac:dyDescent="0.45">
      <c r="A4" s="10"/>
      <c r="B4" s="9"/>
      <c r="C4" s="8"/>
      <c r="D4" s="7"/>
      <c r="E4" s="5"/>
      <c r="F4" s="5"/>
      <c r="G4" s="5"/>
      <c r="H4" s="5"/>
      <c r="I4" s="5"/>
      <c r="J4" s="5"/>
      <c r="K4" s="5"/>
      <c r="L4" s="5"/>
      <c r="M4" s="5"/>
      <c r="N4" s="6" t="s">
        <v>153</v>
      </c>
      <c r="O4" s="5"/>
      <c r="P4" s="5"/>
      <c r="Q4" s="125"/>
    </row>
    <row r="5" spans="1:18" s="3" customFormat="1" ht="18" customHeight="1" x14ac:dyDescent="0.35">
      <c r="A5" s="64" t="s">
        <v>85</v>
      </c>
      <c r="B5" s="63" t="s">
        <v>82</v>
      </c>
      <c r="C5" s="43" t="s">
        <v>86</v>
      </c>
      <c r="D5" s="43" t="s">
        <v>81</v>
      </c>
      <c r="E5" s="43" t="s">
        <v>80</v>
      </c>
      <c r="F5" s="43" t="s">
        <v>79</v>
      </c>
      <c r="G5" s="43" t="s">
        <v>78</v>
      </c>
      <c r="H5" s="43" t="s">
        <v>77</v>
      </c>
      <c r="I5" s="43" t="s">
        <v>76</v>
      </c>
      <c r="J5" s="43" t="s">
        <v>75</v>
      </c>
      <c r="K5" s="43" t="s">
        <v>74</v>
      </c>
      <c r="L5" s="43" t="s">
        <v>73</v>
      </c>
      <c r="M5" s="43" t="s">
        <v>72</v>
      </c>
      <c r="N5" s="44" t="s">
        <v>71</v>
      </c>
      <c r="O5" s="45"/>
      <c r="P5" s="104" t="s">
        <v>70</v>
      </c>
      <c r="Q5" s="126"/>
    </row>
    <row r="6" spans="1:18" ht="23.25" customHeight="1" x14ac:dyDescent="0.25">
      <c r="A6" s="132" t="s">
        <v>52</v>
      </c>
      <c r="B6" s="46" t="s">
        <v>63</v>
      </c>
      <c r="C6" s="47" t="str">
        <f t="shared" ref="C6:C43" si="0">LEFT(D6,5)</f>
        <v>VR601</v>
      </c>
      <c r="D6" s="47" t="s">
        <v>69</v>
      </c>
      <c r="E6" s="47" t="str">
        <f t="shared" ref="E6:E43" si="1">MID(D6,7,2)</f>
        <v>20</v>
      </c>
      <c r="F6" s="47">
        <f t="shared" ref="F6:F43" si="2">MID(D6,9,3)/10</f>
        <v>9</v>
      </c>
      <c r="G6" s="47" t="str">
        <f t="shared" ref="G6:G43" si="3">MID(D6,13,1)&amp;"X"&amp;MID(D6,14,3)</f>
        <v>6X135</v>
      </c>
      <c r="H6" s="47" t="str">
        <f t="shared" ref="H6:H11" si="4">MID(D6,20,1)</f>
        <v>C</v>
      </c>
      <c r="I6" s="47" t="str">
        <f t="shared" ref="I6:I11" si="5">MID(D6,18,2)</f>
        <v>12</v>
      </c>
      <c r="J6" s="47" t="str">
        <f t="shared" ref="J6:J11" si="6">MID(D6,22,2)</f>
        <v>87</v>
      </c>
      <c r="K6" s="47" t="str">
        <f t="shared" ref="K6:K29" si="7">IF(MID(D6,25,2)="CG","Carbon Graphite",IF(MID(D6,25,2)="GB","Gloss Black",IF(MID(D6,25,2)="ZG","Zara Gray",IF(MID(D6,25,2)="MB","Mystic Black",IF(MID(D6,25,2)="DB","Desert Bronze",IF(MID(D6,25,2)="TG","Tungsten Graphite",IF(MID(D6,25,2)="CB","Coal Black",IF(MID(D6,25,2)="HB","Highland Bronze",IF(MID(D6,25,2)="PB","Patina Bronze",IF(MID(D6,25,2)="TM","Titanium Machine"))))))))))</f>
        <v>Carbon Graphite</v>
      </c>
      <c r="L6" s="47" t="s">
        <v>43</v>
      </c>
      <c r="M6" s="47" t="s">
        <v>62</v>
      </c>
      <c r="N6" s="48"/>
      <c r="O6" s="72">
        <v>549</v>
      </c>
      <c r="P6" s="107" t="str">
        <f>IF(Q6&gt;=$Q$1,"IN STOCK",IF(AND(Q6&lt;$Q$1,Q6&gt;=$Q$2),"LOW STOCK","OUT OF STOCK"))</f>
        <v>IN STOCK</v>
      </c>
      <c r="Q6" s="127">
        <v>127</v>
      </c>
      <c r="R6" s="127"/>
    </row>
    <row r="7" spans="1:18" ht="23.25" customHeight="1" x14ac:dyDescent="0.25">
      <c r="A7" s="133"/>
      <c r="B7" s="30" t="s">
        <v>63</v>
      </c>
      <c r="C7" s="33" t="str">
        <f t="shared" si="0"/>
        <v>VR601</v>
      </c>
      <c r="D7" s="33" t="s">
        <v>68</v>
      </c>
      <c r="E7" s="33" t="str">
        <f t="shared" si="1"/>
        <v>20</v>
      </c>
      <c r="F7" s="33">
        <f t="shared" si="2"/>
        <v>9</v>
      </c>
      <c r="G7" s="33" t="str">
        <f t="shared" si="3"/>
        <v>6X135</v>
      </c>
      <c r="H7" s="33" t="str">
        <f t="shared" si="4"/>
        <v>C</v>
      </c>
      <c r="I7" s="33" t="str">
        <f t="shared" si="5"/>
        <v>12</v>
      </c>
      <c r="J7" s="33" t="str">
        <f t="shared" si="6"/>
        <v>87</v>
      </c>
      <c r="K7" s="33" t="str">
        <f t="shared" si="7"/>
        <v>Mystic Black</v>
      </c>
      <c r="L7" s="33" t="s">
        <v>43</v>
      </c>
      <c r="M7" s="33" t="s">
        <v>62</v>
      </c>
      <c r="N7" s="37"/>
      <c r="O7" s="73">
        <v>549</v>
      </c>
      <c r="P7" s="107" t="str">
        <f t="shared" ref="P7:P82" si="8">IF(Q7&gt;=$Q$1,"IN STOCK",IF(AND(Q7&lt;$Q$1,Q7&gt;=$Q$2),"LOW STOCK","OUT OF STOCK"))</f>
        <v>IN STOCK</v>
      </c>
      <c r="Q7" s="127">
        <v>215</v>
      </c>
      <c r="R7" s="127"/>
    </row>
    <row r="8" spans="1:18" ht="23.25" customHeight="1" x14ac:dyDescent="0.25">
      <c r="A8" s="133"/>
      <c r="B8" s="49" t="s">
        <v>63</v>
      </c>
      <c r="C8" s="50" t="str">
        <f t="shared" si="0"/>
        <v>VR601</v>
      </c>
      <c r="D8" s="50" t="s">
        <v>67</v>
      </c>
      <c r="E8" s="50" t="str">
        <f t="shared" si="1"/>
        <v>20</v>
      </c>
      <c r="F8" s="50">
        <f t="shared" si="2"/>
        <v>9</v>
      </c>
      <c r="G8" s="50" t="str">
        <f t="shared" si="3"/>
        <v>6X135</v>
      </c>
      <c r="H8" s="50" t="str">
        <f t="shared" si="4"/>
        <v>C</v>
      </c>
      <c r="I8" s="50" t="str">
        <f t="shared" si="5"/>
        <v>12</v>
      </c>
      <c r="J8" s="50" t="str">
        <f t="shared" si="6"/>
        <v>87</v>
      </c>
      <c r="K8" s="50" t="str">
        <f t="shared" si="7"/>
        <v>Desert Bronze</v>
      </c>
      <c r="L8" s="50" t="s">
        <v>43</v>
      </c>
      <c r="M8" s="50" t="s">
        <v>62</v>
      </c>
      <c r="N8" s="51"/>
      <c r="O8" s="74">
        <v>549</v>
      </c>
      <c r="P8" s="107" t="str">
        <f t="shared" si="8"/>
        <v>IN STOCK</v>
      </c>
      <c r="Q8" s="127">
        <v>140</v>
      </c>
      <c r="R8" s="127"/>
    </row>
    <row r="9" spans="1:18" ht="23.25" customHeight="1" x14ac:dyDescent="0.25">
      <c r="A9" s="133"/>
      <c r="B9" s="30" t="s">
        <v>55</v>
      </c>
      <c r="C9" s="33" t="str">
        <f t="shared" si="0"/>
        <v>VR601</v>
      </c>
      <c r="D9" s="33" t="s">
        <v>69</v>
      </c>
      <c r="E9" s="33" t="str">
        <f t="shared" si="1"/>
        <v>20</v>
      </c>
      <c r="F9" s="33">
        <f t="shared" si="2"/>
        <v>9</v>
      </c>
      <c r="G9" s="33" t="str">
        <f t="shared" si="3"/>
        <v>6X135</v>
      </c>
      <c r="H9" s="33" t="str">
        <f t="shared" si="4"/>
        <v>C</v>
      </c>
      <c r="I9" s="33" t="str">
        <f t="shared" si="5"/>
        <v>12</v>
      </c>
      <c r="J9" s="33" t="str">
        <f t="shared" si="6"/>
        <v>87</v>
      </c>
      <c r="K9" s="33" t="str">
        <f t="shared" si="7"/>
        <v>Carbon Graphite</v>
      </c>
      <c r="L9" s="33" t="s">
        <v>43</v>
      </c>
      <c r="M9" s="33" t="s">
        <v>12</v>
      </c>
      <c r="N9" s="37"/>
      <c r="O9" s="73">
        <v>549</v>
      </c>
      <c r="P9" s="107" t="str">
        <f t="shared" si="8"/>
        <v>IN STOCK</v>
      </c>
      <c r="Q9" s="127">
        <v>127</v>
      </c>
      <c r="R9" s="127"/>
    </row>
    <row r="10" spans="1:18" ht="23.25" customHeight="1" x14ac:dyDescent="0.25">
      <c r="A10" s="133"/>
      <c r="B10" s="49" t="s">
        <v>55</v>
      </c>
      <c r="C10" s="50" t="str">
        <f t="shared" si="0"/>
        <v>VR601</v>
      </c>
      <c r="D10" s="50" t="s">
        <v>68</v>
      </c>
      <c r="E10" s="50" t="str">
        <f t="shared" si="1"/>
        <v>20</v>
      </c>
      <c r="F10" s="50">
        <f t="shared" si="2"/>
        <v>9</v>
      </c>
      <c r="G10" s="50" t="str">
        <f t="shared" si="3"/>
        <v>6X135</v>
      </c>
      <c r="H10" s="50" t="str">
        <f t="shared" si="4"/>
        <v>C</v>
      </c>
      <c r="I10" s="50" t="str">
        <f t="shared" si="5"/>
        <v>12</v>
      </c>
      <c r="J10" s="50" t="str">
        <f t="shared" si="6"/>
        <v>87</v>
      </c>
      <c r="K10" s="50" t="str">
        <f t="shared" si="7"/>
        <v>Mystic Black</v>
      </c>
      <c r="L10" s="50" t="s">
        <v>43</v>
      </c>
      <c r="M10" s="50" t="s">
        <v>12</v>
      </c>
      <c r="N10" s="51"/>
      <c r="O10" s="74">
        <v>549</v>
      </c>
      <c r="P10" s="107" t="str">
        <f t="shared" si="8"/>
        <v>IN STOCK</v>
      </c>
      <c r="Q10" s="127">
        <v>215</v>
      </c>
      <c r="R10" s="127"/>
    </row>
    <row r="11" spans="1:18" ht="23.25" customHeight="1" x14ac:dyDescent="0.25">
      <c r="A11" s="133"/>
      <c r="B11" s="30" t="s">
        <v>55</v>
      </c>
      <c r="C11" s="33" t="str">
        <f t="shared" si="0"/>
        <v>VR601</v>
      </c>
      <c r="D11" s="33" t="s">
        <v>67</v>
      </c>
      <c r="E11" s="33" t="str">
        <f t="shared" si="1"/>
        <v>20</v>
      </c>
      <c r="F11" s="33">
        <f t="shared" si="2"/>
        <v>9</v>
      </c>
      <c r="G11" s="33" t="str">
        <f t="shared" si="3"/>
        <v>6X135</v>
      </c>
      <c r="H11" s="33" t="str">
        <f t="shared" si="4"/>
        <v>C</v>
      </c>
      <c r="I11" s="33" t="str">
        <f t="shared" si="5"/>
        <v>12</v>
      </c>
      <c r="J11" s="33" t="str">
        <f t="shared" si="6"/>
        <v>87</v>
      </c>
      <c r="K11" s="33" t="str">
        <f t="shared" si="7"/>
        <v>Desert Bronze</v>
      </c>
      <c r="L11" s="33" t="s">
        <v>43</v>
      </c>
      <c r="M11" s="33" t="s">
        <v>12</v>
      </c>
      <c r="N11" s="37"/>
      <c r="O11" s="73">
        <v>549</v>
      </c>
      <c r="P11" s="107" t="str">
        <f t="shared" si="8"/>
        <v>IN STOCK</v>
      </c>
      <c r="Q11" s="127">
        <v>140</v>
      </c>
      <c r="R11" s="127"/>
    </row>
    <row r="12" spans="1:18" ht="23.25" customHeight="1" x14ac:dyDescent="0.25">
      <c r="A12" s="133"/>
      <c r="B12" s="49" t="s">
        <v>66</v>
      </c>
      <c r="C12" s="50" t="str">
        <f t="shared" si="0"/>
        <v>VR601</v>
      </c>
      <c r="D12" s="50" t="s">
        <v>48</v>
      </c>
      <c r="E12" s="50" t="str">
        <f t="shared" si="1"/>
        <v>20</v>
      </c>
      <c r="F12" s="50">
        <f t="shared" si="2"/>
        <v>9</v>
      </c>
      <c r="G12" s="50" t="str">
        <f t="shared" si="3"/>
        <v>6X139</v>
      </c>
      <c r="H12" s="50" t="str">
        <f t="shared" ref="H12:H17" si="9">MID(D12,19,1)</f>
        <v>C</v>
      </c>
      <c r="I12" s="50" t="str">
        <f t="shared" ref="I12:I17" si="10">MID(D12,18,1)</f>
        <v>0</v>
      </c>
      <c r="J12" s="50" t="str">
        <f t="shared" ref="J12:J17" si="11">MID(D12,21,3)</f>
        <v>106</v>
      </c>
      <c r="K12" s="50" t="str">
        <f t="shared" si="7"/>
        <v>Carbon Graphite</v>
      </c>
      <c r="L12" s="50" t="s">
        <v>43</v>
      </c>
      <c r="M12" s="50" t="s">
        <v>50</v>
      </c>
      <c r="N12" s="51" t="s">
        <v>49</v>
      </c>
      <c r="O12" s="74">
        <v>549</v>
      </c>
      <c r="P12" s="117" t="str">
        <f t="shared" si="8"/>
        <v>OUT OF STOCK</v>
      </c>
      <c r="Q12" s="127">
        <v>1</v>
      </c>
      <c r="R12" s="127"/>
    </row>
    <row r="13" spans="1:18" ht="23.25" customHeight="1" x14ac:dyDescent="0.25">
      <c r="A13" s="133"/>
      <c r="B13" s="30" t="s">
        <v>66</v>
      </c>
      <c r="C13" s="33" t="str">
        <f t="shared" si="0"/>
        <v>VR601</v>
      </c>
      <c r="D13" s="33" t="s">
        <v>47</v>
      </c>
      <c r="E13" s="33" t="str">
        <f t="shared" si="1"/>
        <v>20</v>
      </c>
      <c r="F13" s="33">
        <f t="shared" si="2"/>
        <v>9</v>
      </c>
      <c r="G13" s="33" t="str">
        <f t="shared" si="3"/>
        <v>6X139</v>
      </c>
      <c r="H13" s="33" t="str">
        <f t="shared" si="9"/>
        <v>C</v>
      </c>
      <c r="I13" s="33" t="str">
        <f t="shared" si="10"/>
        <v>0</v>
      </c>
      <c r="J13" s="33" t="str">
        <f t="shared" si="11"/>
        <v>106</v>
      </c>
      <c r="K13" s="33" t="str">
        <f t="shared" si="7"/>
        <v>Mystic Black</v>
      </c>
      <c r="L13" s="33" t="s">
        <v>43</v>
      </c>
      <c r="M13" s="33" t="s">
        <v>50</v>
      </c>
      <c r="N13" s="37" t="s">
        <v>49</v>
      </c>
      <c r="O13" s="73">
        <v>549</v>
      </c>
      <c r="P13" s="105" t="str">
        <f t="shared" si="8"/>
        <v>OUT OF STOCK</v>
      </c>
      <c r="Q13" s="127">
        <v>0</v>
      </c>
      <c r="R13" s="127"/>
    </row>
    <row r="14" spans="1:18" ht="23.25" customHeight="1" x14ac:dyDescent="0.25">
      <c r="A14" s="133"/>
      <c r="B14" s="49" t="s">
        <v>66</v>
      </c>
      <c r="C14" s="50" t="str">
        <f t="shared" si="0"/>
        <v>VR601</v>
      </c>
      <c r="D14" s="50" t="s">
        <v>46</v>
      </c>
      <c r="E14" s="50" t="str">
        <f t="shared" si="1"/>
        <v>20</v>
      </c>
      <c r="F14" s="50">
        <f t="shared" si="2"/>
        <v>9</v>
      </c>
      <c r="G14" s="50" t="str">
        <f t="shared" si="3"/>
        <v>6X139</v>
      </c>
      <c r="H14" s="50" t="str">
        <f t="shared" si="9"/>
        <v>C</v>
      </c>
      <c r="I14" s="50" t="str">
        <f t="shared" si="10"/>
        <v>0</v>
      </c>
      <c r="J14" s="50" t="str">
        <f t="shared" si="11"/>
        <v>106</v>
      </c>
      <c r="K14" s="50" t="str">
        <f t="shared" si="7"/>
        <v>Desert Bronze</v>
      </c>
      <c r="L14" s="50" t="s">
        <v>43</v>
      </c>
      <c r="M14" s="50" t="s">
        <v>50</v>
      </c>
      <c r="N14" s="51" t="s">
        <v>49</v>
      </c>
      <c r="O14" s="74">
        <v>549</v>
      </c>
      <c r="P14" s="106" t="str">
        <f t="shared" si="8"/>
        <v>OUT OF STOCK</v>
      </c>
      <c r="Q14" s="127">
        <v>2</v>
      </c>
      <c r="R14" s="127"/>
    </row>
    <row r="15" spans="1:18" ht="23.25" customHeight="1" x14ac:dyDescent="0.25">
      <c r="A15" s="133"/>
      <c r="B15" s="30" t="s">
        <v>51</v>
      </c>
      <c r="C15" s="33" t="str">
        <f t="shared" si="0"/>
        <v>VR601</v>
      </c>
      <c r="D15" s="33" t="s">
        <v>48</v>
      </c>
      <c r="E15" s="33" t="str">
        <f t="shared" si="1"/>
        <v>20</v>
      </c>
      <c r="F15" s="33">
        <f t="shared" si="2"/>
        <v>9</v>
      </c>
      <c r="G15" s="33" t="str">
        <f t="shared" si="3"/>
        <v>6X139</v>
      </c>
      <c r="H15" s="33" t="str">
        <f t="shared" si="9"/>
        <v>C</v>
      </c>
      <c r="I15" s="33" t="str">
        <f t="shared" si="10"/>
        <v>0</v>
      </c>
      <c r="J15" s="33" t="str">
        <f t="shared" si="11"/>
        <v>106</v>
      </c>
      <c r="K15" s="33" t="str">
        <f t="shared" si="7"/>
        <v>Carbon Graphite</v>
      </c>
      <c r="L15" s="33" t="s">
        <v>43</v>
      </c>
      <c r="M15" s="33" t="s">
        <v>50</v>
      </c>
      <c r="N15" s="37" t="s">
        <v>65</v>
      </c>
      <c r="O15" s="73">
        <v>549</v>
      </c>
      <c r="P15" s="116" t="str">
        <f t="shared" si="8"/>
        <v>OUT OF STOCK</v>
      </c>
      <c r="Q15" s="127">
        <v>1</v>
      </c>
      <c r="R15" s="127"/>
    </row>
    <row r="16" spans="1:18" ht="23.25" customHeight="1" x14ac:dyDescent="0.25">
      <c r="A16" s="133"/>
      <c r="B16" s="49" t="s">
        <v>51</v>
      </c>
      <c r="C16" s="50" t="str">
        <f t="shared" si="0"/>
        <v>VR601</v>
      </c>
      <c r="D16" s="50" t="s">
        <v>47</v>
      </c>
      <c r="E16" s="50" t="str">
        <f t="shared" si="1"/>
        <v>20</v>
      </c>
      <c r="F16" s="50">
        <f t="shared" si="2"/>
        <v>9</v>
      </c>
      <c r="G16" s="50" t="str">
        <f t="shared" si="3"/>
        <v>6X139</v>
      </c>
      <c r="H16" s="50" t="str">
        <f t="shared" si="9"/>
        <v>C</v>
      </c>
      <c r="I16" s="50" t="str">
        <f t="shared" si="10"/>
        <v>0</v>
      </c>
      <c r="J16" s="50" t="str">
        <f t="shared" si="11"/>
        <v>106</v>
      </c>
      <c r="K16" s="50" t="str">
        <f t="shared" si="7"/>
        <v>Mystic Black</v>
      </c>
      <c r="L16" s="50" t="s">
        <v>43</v>
      </c>
      <c r="M16" s="50" t="s">
        <v>50</v>
      </c>
      <c r="N16" s="51" t="s">
        <v>65</v>
      </c>
      <c r="O16" s="74">
        <v>549</v>
      </c>
      <c r="P16" s="106" t="str">
        <f t="shared" si="8"/>
        <v>OUT OF STOCK</v>
      </c>
      <c r="Q16" s="127">
        <v>0</v>
      </c>
      <c r="R16" s="127"/>
    </row>
    <row r="17" spans="1:18" ht="23.25" customHeight="1" x14ac:dyDescent="0.25">
      <c r="A17" s="133"/>
      <c r="B17" s="30" t="s">
        <v>51</v>
      </c>
      <c r="C17" s="33" t="str">
        <f t="shared" si="0"/>
        <v>VR601</v>
      </c>
      <c r="D17" s="33" t="s">
        <v>46</v>
      </c>
      <c r="E17" s="33" t="str">
        <f t="shared" si="1"/>
        <v>20</v>
      </c>
      <c r="F17" s="33">
        <f t="shared" si="2"/>
        <v>9</v>
      </c>
      <c r="G17" s="33" t="str">
        <f t="shared" si="3"/>
        <v>6X139</v>
      </c>
      <c r="H17" s="33" t="str">
        <f t="shared" si="9"/>
        <v>C</v>
      </c>
      <c r="I17" s="33" t="str">
        <f t="shared" si="10"/>
        <v>0</v>
      </c>
      <c r="J17" s="33" t="str">
        <f t="shared" si="11"/>
        <v>106</v>
      </c>
      <c r="K17" s="33" t="str">
        <f t="shared" si="7"/>
        <v>Desert Bronze</v>
      </c>
      <c r="L17" s="33" t="s">
        <v>43</v>
      </c>
      <c r="M17" s="33" t="s">
        <v>50</v>
      </c>
      <c r="N17" s="37" t="s">
        <v>65</v>
      </c>
      <c r="O17" s="73">
        <v>549</v>
      </c>
      <c r="P17" s="105" t="str">
        <f t="shared" si="8"/>
        <v>OUT OF STOCK</v>
      </c>
      <c r="Q17" s="127">
        <v>2</v>
      </c>
      <c r="R17" s="127"/>
    </row>
    <row r="18" spans="1:18" ht="23.25" customHeight="1" x14ac:dyDescent="0.25">
      <c r="A18" s="133"/>
      <c r="B18" s="49" t="s">
        <v>63</v>
      </c>
      <c r="C18" s="50" t="str">
        <f t="shared" si="0"/>
        <v>VR602</v>
      </c>
      <c r="D18" s="50" t="s">
        <v>61</v>
      </c>
      <c r="E18" s="50" t="str">
        <f t="shared" si="1"/>
        <v>17</v>
      </c>
      <c r="F18" s="50">
        <f t="shared" si="2"/>
        <v>9</v>
      </c>
      <c r="G18" s="50" t="str">
        <f t="shared" si="3"/>
        <v>6X135</v>
      </c>
      <c r="H18" s="50" t="str">
        <f t="shared" ref="H18:H41" si="12">MID(D18,20,1)</f>
        <v>C</v>
      </c>
      <c r="I18" s="50" t="str">
        <f t="shared" ref="I18:I41" si="13">MID(D18,18,2)</f>
        <v>12</v>
      </c>
      <c r="J18" s="50" t="str">
        <f t="shared" ref="J18:J29" si="14">MID(D18,22,2)</f>
        <v>87</v>
      </c>
      <c r="K18" s="50" t="str">
        <f t="shared" si="7"/>
        <v>Tungsten Graphite</v>
      </c>
      <c r="L18" s="50" t="s">
        <v>8</v>
      </c>
      <c r="M18" s="50" t="s">
        <v>64</v>
      </c>
      <c r="N18" s="51"/>
      <c r="O18" s="74">
        <v>349</v>
      </c>
      <c r="P18" s="106" t="str">
        <f t="shared" si="8"/>
        <v>OUT OF STOCK</v>
      </c>
      <c r="Q18" s="127">
        <v>-3</v>
      </c>
      <c r="R18" s="127"/>
    </row>
    <row r="19" spans="1:18" ht="23.25" customHeight="1" x14ac:dyDescent="0.25">
      <c r="A19" s="133"/>
      <c r="B19" s="30" t="s">
        <v>63</v>
      </c>
      <c r="C19" s="33" t="str">
        <f t="shared" si="0"/>
        <v>VR602</v>
      </c>
      <c r="D19" s="33" t="s">
        <v>60</v>
      </c>
      <c r="E19" s="33" t="str">
        <f t="shared" si="1"/>
        <v>17</v>
      </c>
      <c r="F19" s="33">
        <f t="shared" si="2"/>
        <v>9</v>
      </c>
      <c r="G19" s="33" t="str">
        <f t="shared" si="3"/>
        <v>6X135</v>
      </c>
      <c r="H19" s="33" t="str">
        <f t="shared" si="12"/>
        <v>C</v>
      </c>
      <c r="I19" s="33" t="str">
        <f t="shared" si="13"/>
        <v>12</v>
      </c>
      <c r="J19" s="33" t="str">
        <f t="shared" si="14"/>
        <v>87</v>
      </c>
      <c r="K19" s="33" t="str">
        <f t="shared" si="7"/>
        <v>Coal Black</v>
      </c>
      <c r="L19" s="33" t="s">
        <v>8</v>
      </c>
      <c r="M19" s="33" t="s">
        <v>64</v>
      </c>
      <c r="N19" s="37"/>
      <c r="O19" s="73">
        <v>349</v>
      </c>
      <c r="P19" s="108" t="str">
        <f t="shared" si="8"/>
        <v>IN STOCK</v>
      </c>
      <c r="Q19" s="127">
        <v>38</v>
      </c>
      <c r="R19" s="127"/>
    </row>
    <row r="20" spans="1:18" ht="23.25" customHeight="1" x14ac:dyDescent="0.25">
      <c r="A20" s="133"/>
      <c r="B20" s="49" t="s">
        <v>63</v>
      </c>
      <c r="C20" s="50" t="str">
        <f t="shared" si="0"/>
        <v>VR602</v>
      </c>
      <c r="D20" s="50" t="s">
        <v>59</v>
      </c>
      <c r="E20" s="50" t="str">
        <f t="shared" si="1"/>
        <v>17</v>
      </c>
      <c r="F20" s="50">
        <f t="shared" si="2"/>
        <v>9</v>
      </c>
      <c r="G20" s="50" t="str">
        <f t="shared" si="3"/>
        <v>6X135</v>
      </c>
      <c r="H20" s="50" t="str">
        <f t="shared" si="12"/>
        <v>C</v>
      </c>
      <c r="I20" s="50" t="str">
        <f t="shared" si="13"/>
        <v>12</v>
      </c>
      <c r="J20" s="50" t="str">
        <f t="shared" si="14"/>
        <v>87</v>
      </c>
      <c r="K20" s="50" t="str">
        <f t="shared" si="7"/>
        <v>Highland Bronze</v>
      </c>
      <c r="L20" s="50" t="s">
        <v>8</v>
      </c>
      <c r="M20" s="50" t="s">
        <v>64</v>
      </c>
      <c r="N20" s="51"/>
      <c r="O20" s="74">
        <v>349</v>
      </c>
      <c r="P20" s="107" t="str">
        <f t="shared" si="8"/>
        <v>IN STOCK</v>
      </c>
      <c r="Q20" s="127">
        <v>13</v>
      </c>
      <c r="R20" s="127"/>
    </row>
    <row r="21" spans="1:18" ht="23.25" customHeight="1" x14ac:dyDescent="0.25">
      <c r="A21" s="133"/>
      <c r="B21" s="30" t="s">
        <v>63</v>
      </c>
      <c r="C21" s="33" t="str">
        <f t="shared" si="0"/>
        <v>VR602</v>
      </c>
      <c r="D21" s="33" t="s">
        <v>57</v>
      </c>
      <c r="E21" s="33" t="str">
        <f t="shared" si="1"/>
        <v>20</v>
      </c>
      <c r="F21" s="33">
        <f t="shared" si="2"/>
        <v>9</v>
      </c>
      <c r="G21" s="33" t="str">
        <f t="shared" si="3"/>
        <v>6X135</v>
      </c>
      <c r="H21" s="33" t="str">
        <f t="shared" si="12"/>
        <v>C</v>
      </c>
      <c r="I21" s="33" t="str">
        <f t="shared" si="13"/>
        <v>12</v>
      </c>
      <c r="J21" s="33" t="str">
        <f t="shared" si="14"/>
        <v>87</v>
      </c>
      <c r="K21" s="33" t="str">
        <f t="shared" si="7"/>
        <v>Carbon Graphite</v>
      </c>
      <c r="L21" s="33" t="s">
        <v>1</v>
      </c>
      <c r="M21" s="33" t="s">
        <v>62</v>
      </c>
      <c r="N21" s="37"/>
      <c r="O21" s="73">
        <v>549</v>
      </c>
      <c r="P21" s="105" t="str">
        <f t="shared" si="8"/>
        <v>OUT OF STOCK</v>
      </c>
      <c r="Q21" s="127">
        <v>-11</v>
      </c>
      <c r="R21" s="127"/>
    </row>
    <row r="22" spans="1:18" ht="23.25" customHeight="1" x14ac:dyDescent="0.25">
      <c r="A22" s="133"/>
      <c r="B22" s="52" t="s">
        <v>63</v>
      </c>
      <c r="C22" s="53" t="str">
        <f t="shared" si="0"/>
        <v>VR602</v>
      </c>
      <c r="D22" s="53" t="s">
        <v>56</v>
      </c>
      <c r="E22" s="53" t="str">
        <f t="shared" si="1"/>
        <v>20</v>
      </c>
      <c r="F22" s="53">
        <f t="shared" si="2"/>
        <v>9</v>
      </c>
      <c r="G22" s="53" t="str">
        <f t="shared" si="3"/>
        <v>6X135</v>
      </c>
      <c r="H22" s="53" t="str">
        <f t="shared" si="12"/>
        <v>C</v>
      </c>
      <c r="I22" s="53" t="str">
        <f t="shared" si="13"/>
        <v>12</v>
      </c>
      <c r="J22" s="53" t="str">
        <f t="shared" si="14"/>
        <v>87</v>
      </c>
      <c r="K22" s="53" t="str">
        <f t="shared" si="7"/>
        <v>Mystic Black</v>
      </c>
      <c r="L22" s="53" t="s">
        <v>1</v>
      </c>
      <c r="M22" s="53" t="s">
        <v>62</v>
      </c>
      <c r="N22" s="54"/>
      <c r="O22" s="75">
        <v>549</v>
      </c>
      <c r="P22" s="106" t="str">
        <f t="shared" si="8"/>
        <v>OUT OF STOCK</v>
      </c>
      <c r="Q22" s="127">
        <v>0</v>
      </c>
      <c r="R22" s="127"/>
    </row>
    <row r="23" spans="1:18" ht="23.25" customHeight="1" x14ac:dyDescent="0.25">
      <c r="A23" s="133"/>
      <c r="B23" s="30" t="s">
        <v>63</v>
      </c>
      <c r="C23" s="33" t="str">
        <f t="shared" si="0"/>
        <v>VR602</v>
      </c>
      <c r="D23" s="33" t="s">
        <v>54</v>
      </c>
      <c r="E23" s="33" t="str">
        <f t="shared" si="1"/>
        <v>20</v>
      </c>
      <c r="F23" s="33">
        <f t="shared" si="2"/>
        <v>9</v>
      </c>
      <c r="G23" s="33" t="str">
        <f t="shared" si="3"/>
        <v>6X135</v>
      </c>
      <c r="H23" s="33" t="str">
        <f t="shared" si="12"/>
        <v>C</v>
      </c>
      <c r="I23" s="33" t="str">
        <f t="shared" si="13"/>
        <v>12</v>
      </c>
      <c r="J23" s="33" t="str">
        <f t="shared" si="14"/>
        <v>87</v>
      </c>
      <c r="K23" s="33" t="str">
        <f t="shared" si="7"/>
        <v>Desert Bronze</v>
      </c>
      <c r="L23" s="33" t="s">
        <v>1</v>
      </c>
      <c r="M23" s="33" t="s">
        <v>62</v>
      </c>
      <c r="N23" s="37"/>
      <c r="O23" s="73">
        <v>549</v>
      </c>
      <c r="P23" s="105" t="str">
        <f t="shared" si="8"/>
        <v>OUT OF STOCK</v>
      </c>
      <c r="Q23" s="127">
        <v>-2</v>
      </c>
      <c r="R23" s="127"/>
    </row>
    <row r="24" spans="1:18" ht="23.25" customHeight="1" x14ac:dyDescent="0.25">
      <c r="A24" s="133"/>
      <c r="B24" s="49" t="s">
        <v>55</v>
      </c>
      <c r="C24" s="50" t="str">
        <f t="shared" si="0"/>
        <v>VR602</v>
      </c>
      <c r="D24" s="50" t="s">
        <v>61</v>
      </c>
      <c r="E24" s="50" t="str">
        <f t="shared" si="1"/>
        <v>17</v>
      </c>
      <c r="F24" s="50">
        <f t="shared" si="2"/>
        <v>9</v>
      </c>
      <c r="G24" s="50" t="str">
        <f t="shared" si="3"/>
        <v>6X135</v>
      </c>
      <c r="H24" s="50" t="str">
        <f t="shared" si="12"/>
        <v>C</v>
      </c>
      <c r="I24" s="50" t="str">
        <f t="shared" si="13"/>
        <v>12</v>
      </c>
      <c r="J24" s="50" t="str">
        <f t="shared" si="14"/>
        <v>87</v>
      </c>
      <c r="K24" s="50" t="str">
        <f t="shared" si="7"/>
        <v>Tungsten Graphite</v>
      </c>
      <c r="L24" s="50" t="s">
        <v>8</v>
      </c>
      <c r="M24" s="50" t="s">
        <v>58</v>
      </c>
      <c r="N24" s="51"/>
      <c r="O24" s="74">
        <v>349</v>
      </c>
      <c r="P24" s="106" t="str">
        <f t="shared" si="8"/>
        <v>OUT OF STOCK</v>
      </c>
      <c r="Q24" s="127">
        <v>-3</v>
      </c>
      <c r="R24" s="127"/>
    </row>
    <row r="25" spans="1:18" ht="23.25" customHeight="1" x14ac:dyDescent="0.25">
      <c r="A25" s="133"/>
      <c r="B25" s="30" t="s">
        <v>55</v>
      </c>
      <c r="C25" s="33" t="str">
        <f t="shared" si="0"/>
        <v>VR602</v>
      </c>
      <c r="D25" s="33" t="s">
        <v>60</v>
      </c>
      <c r="E25" s="33" t="str">
        <f t="shared" si="1"/>
        <v>17</v>
      </c>
      <c r="F25" s="33">
        <f t="shared" si="2"/>
        <v>9</v>
      </c>
      <c r="G25" s="33" t="str">
        <f t="shared" si="3"/>
        <v>6X135</v>
      </c>
      <c r="H25" s="33" t="str">
        <f t="shared" si="12"/>
        <v>C</v>
      </c>
      <c r="I25" s="33" t="str">
        <f t="shared" si="13"/>
        <v>12</v>
      </c>
      <c r="J25" s="33" t="str">
        <f t="shared" si="14"/>
        <v>87</v>
      </c>
      <c r="K25" s="33" t="str">
        <f t="shared" si="7"/>
        <v>Coal Black</v>
      </c>
      <c r="L25" s="33" t="s">
        <v>8</v>
      </c>
      <c r="M25" s="33" t="s">
        <v>58</v>
      </c>
      <c r="N25" s="37"/>
      <c r="O25" s="73">
        <v>349</v>
      </c>
      <c r="P25" s="108" t="str">
        <f t="shared" si="8"/>
        <v>IN STOCK</v>
      </c>
      <c r="Q25" s="127">
        <v>38</v>
      </c>
      <c r="R25" s="127"/>
    </row>
    <row r="26" spans="1:18" ht="23.25" customHeight="1" x14ac:dyDescent="0.25">
      <c r="A26" s="133"/>
      <c r="B26" s="49" t="s">
        <v>55</v>
      </c>
      <c r="C26" s="50" t="str">
        <f t="shared" si="0"/>
        <v>VR602</v>
      </c>
      <c r="D26" s="50" t="s">
        <v>59</v>
      </c>
      <c r="E26" s="50" t="str">
        <f t="shared" si="1"/>
        <v>17</v>
      </c>
      <c r="F26" s="50">
        <f t="shared" si="2"/>
        <v>9</v>
      </c>
      <c r="G26" s="50" t="str">
        <f t="shared" si="3"/>
        <v>6X135</v>
      </c>
      <c r="H26" s="50" t="str">
        <f t="shared" si="12"/>
        <v>C</v>
      </c>
      <c r="I26" s="50" t="str">
        <f t="shared" si="13"/>
        <v>12</v>
      </c>
      <c r="J26" s="50" t="str">
        <f t="shared" si="14"/>
        <v>87</v>
      </c>
      <c r="K26" s="50" t="str">
        <f t="shared" si="7"/>
        <v>Highland Bronze</v>
      </c>
      <c r="L26" s="50" t="s">
        <v>8</v>
      </c>
      <c r="M26" s="50" t="s">
        <v>58</v>
      </c>
      <c r="N26" s="51"/>
      <c r="O26" s="74">
        <v>349</v>
      </c>
      <c r="P26" s="107" t="str">
        <f t="shared" si="8"/>
        <v>IN STOCK</v>
      </c>
      <c r="Q26" s="127">
        <v>13</v>
      </c>
      <c r="R26" s="127"/>
    </row>
    <row r="27" spans="1:18" ht="23.25" customHeight="1" x14ac:dyDescent="0.25">
      <c r="A27" s="133"/>
      <c r="B27" s="30" t="s">
        <v>55</v>
      </c>
      <c r="C27" s="33" t="str">
        <f t="shared" si="0"/>
        <v>VR602</v>
      </c>
      <c r="D27" s="33" t="s">
        <v>57</v>
      </c>
      <c r="E27" s="33" t="str">
        <f t="shared" si="1"/>
        <v>20</v>
      </c>
      <c r="F27" s="33">
        <f t="shared" si="2"/>
        <v>9</v>
      </c>
      <c r="G27" s="33" t="str">
        <f t="shared" si="3"/>
        <v>6X135</v>
      </c>
      <c r="H27" s="33" t="str">
        <f t="shared" si="12"/>
        <v>C</v>
      </c>
      <c r="I27" s="33" t="str">
        <f t="shared" si="13"/>
        <v>12</v>
      </c>
      <c r="J27" s="33" t="str">
        <f t="shared" si="14"/>
        <v>87</v>
      </c>
      <c r="K27" s="33" t="str">
        <f t="shared" si="7"/>
        <v>Carbon Graphite</v>
      </c>
      <c r="L27" s="33" t="s">
        <v>1</v>
      </c>
      <c r="M27" s="33" t="s">
        <v>12</v>
      </c>
      <c r="N27" s="37"/>
      <c r="O27" s="73">
        <v>549</v>
      </c>
      <c r="P27" s="105" t="str">
        <f t="shared" si="8"/>
        <v>OUT OF STOCK</v>
      </c>
      <c r="Q27" s="127">
        <v>-11</v>
      </c>
      <c r="R27" s="127"/>
    </row>
    <row r="28" spans="1:18" ht="23.25" customHeight="1" x14ac:dyDescent="0.25">
      <c r="A28" s="133"/>
      <c r="B28" s="49" t="s">
        <v>55</v>
      </c>
      <c r="C28" s="50" t="str">
        <f t="shared" si="0"/>
        <v>VR602</v>
      </c>
      <c r="D28" s="50" t="s">
        <v>56</v>
      </c>
      <c r="E28" s="50" t="str">
        <f t="shared" si="1"/>
        <v>20</v>
      </c>
      <c r="F28" s="50">
        <f t="shared" si="2"/>
        <v>9</v>
      </c>
      <c r="G28" s="50" t="str">
        <f t="shared" si="3"/>
        <v>6X135</v>
      </c>
      <c r="H28" s="50" t="str">
        <f t="shared" si="12"/>
        <v>C</v>
      </c>
      <c r="I28" s="50" t="str">
        <f t="shared" si="13"/>
        <v>12</v>
      </c>
      <c r="J28" s="50" t="str">
        <f t="shared" si="14"/>
        <v>87</v>
      </c>
      <c r="K28" s="50" t="str">
        <f t="shared" si="7"/>
        <v>Mystic Black</v>
      </c>
      <c r="L28" s="50" t="s">
        <v>1</v>
      </c>
      <c r="M28" s="50" t="s">
        <v>12</v>
      </c>
      <c r="N28" s="51"/>
      <c r="O28" s="74">
        <v>549</v>
      </c>
      <c r="P28" s="106" t="str">
        <f t="shared" si="8"/>
        <v>OUT OF STOCK</v>
      </c>
      <c r="Q28" s="127">
        <v>0</v>
      </c>
      <c r="R28" s="127"/>
    </row>
    <row r="29" spans="1:18" ht="23.25" customHeight="1" x14ac:dyDescent="0.25">
      <c r="A29" s="133"/>
      <c r="B29" s="30" t="s">
        <v>55</v>
      </c>
      <c r="C29" s="33" t="str">
        <f t="shared" si="0"/>
        <v>VR602</v>
      </c>
      <c r="D29" s="33" t="s">
        <v>54</v>
      </c>
      <c r="E29" s="33" t="str">
        <f t="shared" si="1"/>
        <v>20</v>
      </c>
      <c r="F29" s="33">
        <f t="shared" si="2"/>
        <v>9</v>
      </c>
      <c r="G29" s="33" t="str">
        <f t="shared" si="3"/>
        <v>6X135</v>
      </c>
      <c r="H29" s="33" t="str">
        <f t="shared" si="12"/>
        <v>C</v>
      </c>
      <c r="I29" s="33" t="str">
        <f t="shared" si="13"/>
        <v>12</v>
      </c>
      <c r="J29" s="33" t="str">
        <f t="shared" si="14"/>
        <v>87</v>
      </c>
      <c r="K29" s="33" t="str">
        <f t="shared" si="7"/>
        <v>Desert Bronze</v>
      </c>
      <c r="L29" s="33" t="s">
        <v>1</v>
      </c>
      <c r="M29" s="33" t="s">
        <v>12</v>
      </c>
      <c r="N29" s="37"/>
      <c r="O29" s="73">
        <v>549</v>
      </c>
      <c r="P29" s="105" t="str">
        <f t="shared" si="8"/>
        <v>OUT OF STOCK</v>
      </c>
      <c r="Q29" s="127">
        <v>-2</v>
      </c>
      <c r="R29" s="127"/>
    </row>
    <row r="30" spans="1:18" ht="23.25" customHeight="1" x14ac:dyDescent="0.25">
      <c r="A30" s="133"/>
      <c r="B30" s="49" t="s">
        <v>55</v>
      </c>
      <c r="C30" s="50" t="str">
        <f t="shared" ref="C30:C35" si="15">LEFT(D30,5)</f>
        <v>VR603</v>
      </c>
      <c r="D30" s="50" t="s">
        <v>146</v>
      </c>
      <c r="E30" s="50" t="str">
        <f t="shared" ref="E30:E35" si="16">MID(D30,7,2)</f>
        <v>20</v>
      </c>
      <c r="F30" s="50">
        <f t="shared" ref="F30:F35" si="17">MID(D30,9,3)/10</f>
        <v>9</v>
      </c>
      <c r="G30" s="50" t="str">
        <f t="shared" ref="G30:G35" si="18">MID(D30,13,1)&amp;"X"&amp;MID(D30,14,3)</f>
        <v>6X135</v>
      </c>
      <c r="H30" s="50" t="str">
        <f t="shared" ref="H30:H35" si="19">MID(D30,20,1)</f>
        <v>C</v>
      </c>
      <c r="I30" s="50" t="str">
        <f t="shared" ref="I30:I35" si="20">MID(D30,18,2)</f>
        <v>12</v>
      </c>
      <c r="J30" s="50" t="str">
        <f t="shared" ref="J30:J35" si="21">MID(D30,22,2)</f>
        <v>87</v>
      </c>
      <c r="K30" s="50" t="str">
        <f t="shared" ref="K30:K35" si="22">IF(MID(D30,25,2)="CG","Carbon Graphite",IF(MID(D30,25,2)="GB","Gloss Black",IF(MID(D30,25,2)="ZG","Zara Gray",IF(MID(D30,25,2)="MB","Mystic Black",IF(MID(D30,25,2)="DB","Desert Bronze",IF(MID(D30,25,2)="TG","Tungsten Graphite",IF(MID(D30,25,2)="CB","Coal Black",IF(MID(D30,25,2)="HB","Highland Bronze",IF(MID(D30,25,2)="PB","Patina Bronze",IF(MID(D30,25,2)="TM","Titanium Machine"))))))))))</f>
        <v>Carbon Graphite</v>
      </c>
      <c r="L30" s="50" t="s">
        <v>1</v>
      </c>
      <c r="M30" s="50" t="s">
        <v>12</v>
      </c>
      <c r="N30" s="51"/>
      <c r="O30" s="74">
        <v>549</v>
      </c>
      <c r="P30" s="106" t="str">
        <f t="shared" ref="P30:P35" si="23">IF(Q30&gt;=$Q$1,"IN STOCK",IF(AND(Q30&lt;$Q$1,Q30&gt;=$Q$2),"LOW STOCK","OUT OF STOCK"))</f>
        <v>OUT OF STOCK</v>
      </c>
      <c r="Q30" s="127">
        <v>2</v>
      </c>
      <c r="R30" s="127"/>
    </row>
    <row r="31" spans="1:18" ht="23.25" customHeight="1" x14ac:dyDescent="0.25">
      <c r="A31" s="133"/>
      <c r="B31" s="30" t="s">
        <v>55</v>
      </c>
      <c r="C31" s="33" t="str">
        <f t="shared" si="15"/>
        <v>VR603</v>
      </c>
      <c r="D31" s="33" t="s">
        <v>147</v>
      </c>
      <c r="E31" s="33" t="str">
        <f t="shared" si="16"/>
        <v>20</v>
      </c>
      <c r="F31" s="33">
        <f t="shared" si="17"/>
        <v>9</v>
      </c>
      <c r="G31" s="33" t="str">
        <f t="shared" si="18"/>
        <v>6X135</v>
      </c>
      <c r="H31" s="33" t="str">
        <f t="shared" si="19"/>
        <v>C</v>
      </c>
      <c r="I31" s="33" t="str">
        <f t="shared" si="20"/>
        <v>12</v>
      </c>
      <c r="J31" s="33" t="str">
        <f t="shared" si="21"/>
        <v>87</v>
      </c>
      <c r="K31" s="33" t="str">
        <f t="shared" si="22"/>
        <v>Mystic Black</v>
      </c>
      <c r="L31" s="33" t="s">
        <v>1</v>
      </c>
      <c r="M31" s="33" t="s">
        <v>12</v>
      </c>
      <c r="N31" s="37"/>
      <c r="O31" s="73">
        <v>549</v>
      </c>
      <c r="P31" s="105" t="str">
        <f t="shared" si="23"/>
        <v>OUT OF STOCK</v>
      </c>
      <c r="Q31" s="127">
        <v>-4</v>
      </c>
      <c r="R31" s="127"/>
    </row>
    <row r="32" spans="1:18" ht="23.25" customHeight="1" x14ac:dyDescent="0.25">
      <c r="A32" s="133"/>
      <c r="B32" s="49" t="s">
        <v>55</v>
      </c>
      <c r="C32" s="50" t="str">
        <f t="shared" si="15"/>
        <v>VR603</v>
      </c>
      <c r="D32" s="50" t="s">
        <v>148</v>
      </c>
      <c r="E32" s="50" t="str">
        <f t="shared" si="16"/>
        <v>20</v>
      </c>
      <c r="F32" s="50">
        <f t="shared" si="17"/>
        <v>9</v>
      </c>
      <c r="G32" s="50" t="str">
        <f t="shared" si="18"/>
        <v>6X135</v>
      </c>
      <c r="H32" s="50" t="str">
        <f t="shared" si="19"/>
        <v>C</v>
      </c>
      <c r="I32" s="50" t="str">
        <f t="shared" si="20"/>
        <v>12</v>
      </c>
      <c r="J32" s="50" t="str">
        <f t="shared" si="21"/>
        <v>87</v>
      </c>
      <c r="K32" s="50" t="str">
        <f t="shared" si="22"/>
        <v>Desert Bronze</v>
      </c>
      <c r="L32" s="50" t="s">
        <v>1</v>
      </c>
      <c r="M32" s="50" t="s">
        <v>12</v>
      </c>
      <c r="N32" s="51"/>
      <c r="O32" s="74">
        <v>549</v>
      </c>
      <c r="P32" s="107" t="str">
        <f t="shared" si="23"/>
        <v>IN STOCK</v>
      </c>
      <c r="Q32" s="127">
        <v>28</v>
      </c>
      <c r="R32" s="127"/>
    </row>
    <row r="33" spans="1:18" ht="23.25" customHeight="1" x14ac:dyDescent="0.25">
      <c r="A33" s="133"/>
      <c r="B33" s="30" t="s">
        <v>55</v>
      </c>
      <c r="C33" s="33" t="str">
        <f t="shared" si="15"/>
        <v>VR604</v>
      </c>
      <c r="D33" s="33" t="s">
        <v>149</v>
      </c>
      <c r="E33" s="33" t="str">
        <f t="shared" si="16"/>
        <v>20</v>
      </c>
      <c r="F33" s="33">
        <f t="shared" si="17"/>
        <v>9</v>
      </c>
      <c r="G33" s="33" t="str">
        <f t="shared" si="18"/>
        <v>6X135</v>
      </c>
      <c r="H33" s="33" t="str">
        <f t="shared" si="19"/>
        <v>C</v>
      </c>
      <c r="I33" s="33" t="str">
        <f t="shared" si="20"/>
        <v>12</v>
      </c>
      <c r="J33" s="33" t="str">
        <f t="shared" si="21"/>
        <v>87</v>
      </c>
      <c r="K33" s="33" t="str">
        <f t="shared" si="22"/>
        <v>Carbon Graphite</v>
      </c>
      <c r="L33" s="33" t="s">
        <v>1</v>
      </c>
      <c r="M33" s="33" t="s">
        <v>12</v>
      </c>
      <c r="N33" s="37"/>
      <c r="O33" s="73">
        <v>549</v>
      </c>
      <c r="P33" s="105" t="str">
        <f t="shared" si="23"/>
        <v>OUT OF STOCK</v>
      </c>
      <c r="Q33" s="127">
        <v>0</v>
      </c>
      <c r="R33" s="127"/>
    </row>
    <row r="34" spans="1:18" ht="23.25" customHeight="1" x14ac:dyDescent="0.25">
      <c r="A34" s="133"/>
      <c r="B34" s="49" t="s">
        <v>55</v>
      </c>
      <c r="C34" s="50" t="str">
        <f t="shared" si="15"/>
        <v>VR604</v>
      </c>
      <c r="D34" s="50" t="s">
        <v>150</v>
      </c>
      <c r="E34" s="50" t="str">
        <f t="shared" si="16"/>
        <v>20</v>
      </c>
      <c r="F34" s="50">
        <f t="shared" si="17"/>
        <v>9</v>
      </c>
      <c r="G34" s="50" t="str">
        <f t="shared" si="18"/>
        <v>6X135</v>
      </c>
      <c r="H34" s="50" t="str">
        <f t="shared" si="19"/>
        <v>C</v>
      </c>
      <c r="I34" s="50" t="str">
        <f t="shared" si="20"/>
        <v>12</v>
      </c>
      <c r="J34" s="50" t="str">
        <f t="shared" si="21"/>
        <v>87</v>
      </c>
      <c r="K34" s="50" t="str">
        <f t="shared" si="22"/>
        <v>Mystic Black</v>
      </c>
      <c r="L34" s="50" t="s">
        <v>1</v>
      </c>
      <c r="M34" s="50" t="s">
        <v>12</v>
      </c>
      <c r="N34" s="51"/>
      <c r="O34" s="74">
        <v>549</v>
      </c>
      <c r="P34" s="106" t="str">
        <f t="shared" si="23"/>
        <v>OUT OF STOCK</v>
      </c>
      <c r="Q34" s="127">
        <v>-1</v>
      </c>
      <c r="R34" s="127"/>
    </row>
    <row r="35" spans="1:18" ht="23.25" customHeight="1" x14ac:dyDescent="0.25">
      <c r="A35" s="133"/>
      <c r="B35" s="30" t="s">
        <v>55</v>
      </c>
      <c r="C35" s="33" t="str">
        <f t="shared" si="15"/>
        <v>VR604</v>
      </c>
      <c r="D35" s="33" t="s">
        <v>151</v>
      </c>
      <c r="E35" s="33" t="str">
        <f t="shared" si="16"/>
        <v>20</v>
      </c>
      <c r="F35" s="33">
        <f t="shared" si="17"/>
        <v>9</v>
      </c>
      <c r="G35" s="33" t="str">
        <f t="shared" si="18"/>
        <v>6X135</v>
      </c>
      <c r="H35" s="33" t="str">
        <f t="shared" si="19"/>
        <v>C</v>
      </c>
      <c r="I35" s="33" t="str">
        <f t="shared" si="20"/>
        <v>12</v>
      </c>
      <c r="J35" s="33" t="str">
        <f t="shared" si="21"/>
        <v>87</v>
      </c>
      <c r="K35" s="33" t="str">
        <f t="shared" si="22"/>
        <v>Desert Bronze</v>
      </c>
      <c r="L35" s="33" t="s">
        <v>1</v>
      </c>
      <c r="M35" s="33" t="s">
        <v>12</v>
      </c>
      <c r="N35" s="37"/>
      <c r="O35" s="73">
        <v>549</v>
      </c>
      <c r="P35" s="105" t="str">
        <f t="shared" si="23"/>
        <v>OUT OF STOCK</v>
      </c>
      <c r="Q35" s="127">
        <v>2</v>
      </c>
      <c r="R35" s="127"/>
    </row>
    <row r="36" spans="1:18" ht="23.25" customHeight="1" x14ac:dyDescent="0.25">
      <c r="A36" s="133"/>
      <c r="B36" s="49" t="s">
        <v>53</v>
      </c>
      <c r="C36" s="50" t="str">
        <f t="shared" si="0"/>
        <v>VR602</v>
      </c>
      <c r="D36" s="50" t="s">
        <v>16</v>
      </c>
      <c r="E36" s="50" t="str">
        <f t="shared" si="1"/>
        <v>20</v>
      </c>
      <c r="F36" s="50">
        <f t="shared" si="2"/>
        <v>9</v>
      </c>
      <c r="G36" s="50" t="str">
        <f t="shared" si="3"/>
        <v>6X139</v>
      </c>
      <c r="H36" s="50" t="str">
        <f t="shared" si="12"/>
        <v>C</v>
      </c>
      <c r="I36" s="50" t="str">
        <f t="shared" si="13"/>
        <v>18</v>
      </c>
      <c r="J36" s="50" t="str">
        <f t="shared" ref="J36:J41" si="24">MID(D36,22,3)</f>
        <v>106</v>
      </c>
      <c r="K36" s="50" t="str">
        <f t="shared" ref="K36:K41" si="25">IF(MID(D36,26,2)="CG","Carbon Graphite",IF(MID(D36,26,2)="GB","Gloss Black",IF(MID(D36,26,2)="ZG","Zara Gray",IF(MID(D36,26,2)="MB","Mystic Black",IF(MID(D36,26,2)="DB","Desert Bronze",IF(MID(D36,26,2)="TG","Tungsten Graphite",IF(MID(D36,26,2)="CB","Coal Black",IF(MID(D36,26,2)="HB","Highland Bronze",IF(MID(D36,26,2)="PB","Patina Bronze",IF(MID(D36,26,2)="TM","Titanium Machine"))))))))))</f>
        <v>Carbon Graphite</v>
      </c>
      <c r="L36" s="50" t="s">
        <v>1</v>
      </c>
      <c r="M36" s="50" t="s">
        <v>50</v>
      </c>
      <c r="N36" s="51" t="s">
        <v>49</v>
      </c>
      <c r="O36" s="74">
        <v>549</v>
      </c>
      <c r="P36" s="107" t="str">
        <f t="shared" si="8"/>
        <v>IN STOCK</v>
      </c>
      <c r="Q36" s="127">
        <v>47</v>
      </c>
      <c r="R36" s="127"/>
    </row>
    <row r="37" spans="1:18" ht="23.25" customHeight="1" x14ac:dyDescent="0.25">
      <c r="A37" s="133"/>
      <c r="B37" s="32" t="s">
        <v>53</v>
      </c>
      <c r="C37" s="35" t="str">
        <f t="shared" si="0"/>
        <v>VR602</v>
      </c>
      <c r="D37" s="35" t="s">
        <v>13</v>
      </c>
      <c r="E37" s="35" t="str">
        <f t="shared" si="1"/>
        <v>20</v>
      </c>
      <c r="F37" s="35">
        <f t="shared" si="2"/>
        <v>9</v>
      </c>
      <c r="G37" s="35" t="str">
        <f t="shared" si="3"/>
        <v>6X139</v>
      </c>
      <c r="H37" s="35" t="str">
        <f t="shared" si="12"/>
        <v>C</v>
      </c>
      <c r="I37" s="35" t="str">
        <f t="shared" si="13"/>
        <v>18</v>
      </c>
      <c r="J37" s="35" t="str">
        <f t="shared" si="24"/>
        <v>106</v>
      </c>
      <c r="K37" s="35" t="str">
        <f t="shared" si="25"/>
        <v>Mystic Black</v>
      </c>
      <c r="L37" s="35" t="s">
        <v>1</v>
      </c>
      <c r="M37" s="35" t="s">
        <v>50</v>
      </c>
      <c r="N37" s="39" t="s">
        <v>49</v>
      </c>
      <c r="O37" s="76">
        <v>549</v>
      </c>
      <c r="P37" s="108" t="str">
        <f t="shared" si="8"/>
        <v>IN STOCK</v>
      </c>
      <c r="Q37" s="127">
        <v>21</v>
      </c>
      <c r="R37" s="127"/>
    </row>
    <row r="38" spans="1:18" ht="23.25" customHeight="1" x14ac:dyDescent="0.25">
      <c r="A38" s="133"/>
      <c r="B38" s="49" t="s">
        <v>53</v>
      </c>
      <c r="C38" s="50" t="str">
        <f t="shared" si="0"/>
        <v>VR602</v>
      </c>
      <c r="D38" s="50" t="s">
        <v>44</v>
      </c>
      <c r="E38" s="50" t="str">
        <f t="shared" si="1"/>
        <v>20</v>
      </c>
      <c r="F38" s="50">
        <f t="shared" si="2"/>
        <v>9</v>
      </c>
      <c r="G38" s="50" t="str">
        <f t="shared" si="3"/>
        <v>6X139</v>
      </c>
      <c r="H38" s="50" t="str">
        <f t="shared" si="12"/>
        <v>C</v>
      </c>
      <c r="I38" s="50" t="str">
        <f t="shared" si="13"/>
        <v>18</v>
      </c>
      <c r="J38" s="50" t="str">
        <f t="shared" si="24"/>
        <v>106</v>
      </c>
      <c r="K38" s="50" t="str">
        <f t="shared" si="25"/>
        <v>Desert Bronze</v>
      </c>
      <c r="L38" s="50" t="s">
        <v>1</v>
      </c>
      <c r="M38" s="50" t="s">
        <v>50</v>
      </c>
      <c r="N38" s="51" t="s">
        <v>49</v>
      </c>
      <c r="O38" s="74">
        <v>549</v>
      </c>
      <c r="P38" s="106" t="str">
        <f t="shared" si="8"/>
        <v>OUT OF STOCK</v>
      </c>
      <c r="Q38" s="127">
        <v>1</v>
      </c>
      <c r="R38" s="127"/>
    </row>
    <row r="39" spans="1:18" ht="23.25" customHeight="1" x14ac:dyDescent="0.25">
      <c r="A39" s="133"/>
      <c r="B39" s="30" t="s">
        <v>51</v>
      </c>
      <c r="C39" s="33" t="str">
        <f t="shared" si="0"/>
        <v>VR602</v>
      </c>
      <c r="D39" s="33" t="s">
        <v>16</v>
      </c>
      <c r="E39" s="33" t="str">
        <f t="shared" si="1"/>
        <v>20</v>
      </c>
      <c r="F39" s="33">
        <f t="shared" si="2"/>
        <v>9</v>
      </c>
      <c r="G39" s="33" t="str">
        <f t="shared" si="3"/>
        <v>6X139</v>
      </c>
      <c r="H39" s="33" t="str">
        <f t="shared" si="12"/>
        <v>C</v>
      </c>
      <c r="I39" s="33" t="str">
        <f t="shared" si="13"/>
        <v>18</v>
      </c>
      <c r="J39" s="33" t="str">
        <f t="shared" si="24"/>
        <v>106</v>
      </c>
      <c r="K39" s="33" t="str">
        <f t="shared" si="25"/>
        <v>Carbon Graphite</v>
      </c>
      <c r="L39" s="33" t="s">
        <v>1</v>
      </c>
      <c r="M39" s="33" t="s">
        <v>50</v>
      </c>
      <c r="N39" s="37" t="s">
        <v>49</v>
      </c>
      <c r="O39" s="73">
        <v>549</v>
      </c>
      <c r="P39" s="108" t="str">
        <f t="shared" si="8"/>
        <v>IN STOCK</v>
      </c>
      <c r="Q39" s="127">
        <v>47</v>
      </c>
      <c r="R39" s="127"/>
    </row>
    <row r="40" spans="1:18" ht="23.25" customHeight="1" x14ac:dyDescent="0.25">
      <c r="A40" s="133"/>
      <c r="B40" s="49" t="s">
        <v>51</v>
      </c>
      <c r="C40" s="50" t="str">
        <f t="shared" si="0"/>
        <v>VR602</v>
      </c>
      <c r="D40" s="50" t="s">
        <v>13</v>
      </c>
      <c r="E40" s="50" t="str">
        <f t="shared" si="1"/>
        <v>20</v>
      </c>
      <c r="F40" s="50">
        <f t="shared" si="2"/>
        <v>9</v>
      </c>
      <c r="G40" s="50" t="str">
        <f t="shared" si="3"/>
        <v>6X139</v>
      </c>
      <c r="H40" s="50" t="str">
        <f t="shared" si="12"/>
        <v>C</v>
      </c>
      <c r="I40" s="50" t="str">
        <f t="shared" si="13"/>
        <v>18</v>
      </c>
      <c r="J40" s="50" t="str">
        <f t="shared" si="24"/>
        <v>106</v>
      </c>
      <c r="K40" s="50" t="str">
        <f t="shared" si="25"/>
        <v>Mystic Black</v>
      </c>
      <c r="L40" s="50" t="s">
        <v>1</v>
      </c>
      <c r="M40" s="50" t="s">
        <v>50</v>
      </c>
      <c r="N40" s="51" t="s">
        <v>49</v>
      </c>
      <c r="O40" s="74">
        <v>549</v>
      </c>
      <c r="P40" s="107" t="str">
        <f t="shared" si="8"/>
        <v>IN STOCK</v>
      </c>
      <c r="Q40" s="127">
        <v>21</v>
      </c>
      <c r="R40" s="127"/>
    </row>
    <row r="41" spans="1:18" ht="24" customHeight="1" thickBot="1" x14ac:dyDescent="0.3">
      <c r="A41" s="134"/>
      <c r="B41" s="30" t="s">
        <v>51</v>
      </c>
      <c r="C41" s="33" t="str">
        <f t="shared" si="0"/>
        <v>VR602</v>
      </c>
      <c r="D41" s="33" t="s">
        <v>44</v>
      </c>
      <c r="E41" s="33" t="str">
        <f t="shared" si="1"/>
        <v>20</v>
      </c>
      <c r="F41" s="33">
        <f t="shared" si="2"/>
        <v>9</v>
      </c>
      <c r="G41" s="33" t="str">
        <f t="shared" si="3"/>
        <v>6X139</v>
      </c>
      <c r="H41" s="33" t="str">
        <f t="shared" si="12"/>
        <v>C</v>
      </c>
      <c r="I41" s="33" t="str">
        <f t="shared" si="13"/>
        <v>18</v>
      </c>
      <c r="J41" s="33" t="str">
        <f t="shared" si="24"/>
        <v>106</v>
      </c>
      <c r="K41" s="33" t="str">
        <f t="shared" si="25"/>
        <v>Desert Bronze</v>
      </c>
      <c r="L41" s="33" t="s">
        <v>1</v>
      </c>
      <c r="M41" s="33" t="s">
        <v>50</v>
      </c>
      <c r="N41" s="37" t="s">
        <v>49</v>
      </c>
      <c r="O41" s="73">
        <v>549</v>
      </c>
      <c r="P41" s="105" t="str">
        <f t="shared" si="8"/>
        <v>OUT OF STOCK</v>
      </c>
      <c r="Q41" s="127">
        <v>1</v>
      </c>
      <c r="R41" s="127"/>
    </row>
    <row r="42" spans="1:18" ht="23.25" customHeight="1" x14ac:dyDescent="0.25">
      <c r="A42" s="138" t="s">
        <v>38</v>
      </c>
      <c r="B42" s="56" t="s">
        <v>45</v>
      </c>
      <c r="C42" s="57" t="str">
        <f t="shared" si="0"/>
        <v>VR601</v>
      </c>
      <c r="D42" s="57" t="s">
        <v>48</v>
      </c>
      <c r="E42" s="57" t="str">
        <f t="shared" si="1"/>
        <v>20</v>
      </c>
      <c r="F42" s="57">
        <f t="shared" si="2"/>
        <v>9</v>
      </c>
      <c r="G42" s="57" t="str">
        <f t="shared" si="3"/>
        <v>6X139</v>
      </c>
      <c r="H42" s="57" t="str">
        <f>MID(D42,19,1)</f>
        <v>C</v>
      </c>
      <c r="I42" s="57" t="str">
        <f>MID(D42,18,1)</f>
        <v>0</v>
      </c>
      <c r="J42" s="57" t="str">
        <f>MID(D42,21,3)</f>
        <v>106</v>
      </c>
      <c r="K42" s="57" t="str">
        <f>IF(MID(D42,25,2)="CG","Carbon Graphite",IF(MID(D42,25,2)="GB","Gloss Black",IF(MID(D42,25,2)="ZG","Zara Gray",IF(MID(D42,25,2)="MB","Mystic Black",IF(MID(D42,25,2)="DB","Desert Bronze",IF(MID(D42,25,2)="TG","Tungsten Graphite",IF(MID(D42,25,2)="CB","Coal Black",IF(MID(D42,25,2)="HB","Highland Bronze",IF(MID(D42,25,2)="PB","Patina Bronze",IF(MID(D42,25,2)="TM","Titanium Machine"))))))))))</f>
        <v>Carbon Graphite</v>
      </c>
      <c r="L42" s="57" t="s">
        <v>43</v>
      </c>
      <c r="M42" s="57" t="s">
        <v>42</v>
      </c>
      <c r="N42" s="58" t="s">
        <v>41</v>
      </c>
      <c r="O42" s="77">
        <v>549</v>
      </c>
      <c r="P42" s="128" t="str">
        <f t="shared" si="8"/>
        <v>OUT OF STOCK</v>
      </c>
      <c r="Q42" s="127">
        <v>1</v>
      </c>
      <c r="R42" s="127"/>
    </row>
    <row r="43" spans="1:18" ht="23.25" customHeight="1" x14ac:dyDescent="0.25">
      <c r="A43" s="133"/>
      <c r="B43" s="30" t="s">
        <v>45</v>
      </c>
      <c r="C43" s="33" t="str">
        <f t="shared" si="0"/>
        <v>VR601</v>
      </c>
      <c r="D43" s="33" t="s">
        <v>47</v>
      </c>
      <c r="E43" s="33" t="str">
        <f t="shared" si="1"/>
        <v>20</v>
      </c>
      <c r="F43" s="33">
        <f t="shared" si="2"/>
        <v>9</v>
      </c>
      <c r="G43" s="33" t="str">
        <f t="shared" si="3"/>
        <v>6X139</v>
      </c>
      <c r="H43" s="33" t="str">
        <f>MID(D43,19,1)</f>
        <v>C</v>
      </c>
      <c r="I43" s="33" t="str">
        <f>MID(D43,18,1)</f>
        <v>0</v>
      </c>
      <c r="J43" s="33" t="str">
        <f>MID(D43,21,3)</f>
        <v>106</v>
      </c>
      <c r="K43" s="33" t="str">
        <f>IF(MID(D43,25,2)="CG","Carbon Graphite",IF(MID(D43,25,2)="GB","Gloss Black",IF(MID(D43,25,2)="ZG","Zara Gray",IF(MID(D43,25,2)="MB","Mystic Black",IF(MID(D43,25,2)="DB","Desert Bronze",IF(MID(D43,25,2)="TG","Tungsten Graphite",IF(MID(D43,25,2)="CB","Coal Black",IF(MID(D43,25,2)="HB","Highland Bronze",IF(MID(D43,25,2)="PB","Patina Bronze",IF(MID(D43,25,2)="TM","Titanium Machine"))))))))))</f>
        <v>Mystic Black</v>
      </c>
      <c r="L43" s="33" t="s">
        <v>43</v>
      </c>
      <c r="M43" s="33" t="s">
        <v>42</v>
      </c>
      <c r="N43" s="37" t="s">
        <v>41</v>
      </c>
      <c r="O43" s="73">
        <v>549</v>
      </c>
      <c r="P43" s="105" t="str">
        <f t="shared" si="8"/>
        <v>OUT OF STOCK</v>
      </c>
      <c r="Q43" s="127">
        <v>0</v>
      </c>
      <c r="R43" s="127"/>
    </row>
    <row r="44" spans="1:18" ht="23.25" customHeight="1" x14ac:dyDescent="0.25">
      <c r="A44" s="133"/>
      <c r="B44" s="49" t="s">
        <v>45</v>
      </c>
      <c r="C44" s="50" t="str">
        <f t="shared" ref="C44:C81" si="26">LEFT(D44,5)</f>
        <v>VR601</v>
      </c>
      <c r="D44" s="50" t="s">
        <v>46</v>
      </c>
      <c r="E44" s="50" t="str">
        <f t="shared" ref="E44:E81" si="27">MID(D44,7,2)</f>
        <v>20</v>
      </c>
      <c r="F44" s="50">
        <f t="shared" ref="F44:F81" si="28">MID(D44,9,3)/10</f>
        <v>9</v>
      </c>
      <c r="G44" s="50" t="str">
        <f t="shared" ref="G44:G81" si="29">MID(D44,13,1)&amp;"X"&amp;MID(D44,14,3)</f>
        <v>6X139</v>
      </c>
      <c r="H44" s="50" t="str">
        <f>MID(D44,19,1)</f>
        <v>C</v>
      </c>
      <c r="I44" s="50" t="str">
        <f>MID(D44,18,1)</f>
        <v>0</v>
      </c>
      <c r="J44" s="50" t="str">
        <f>MID(D44,21,3)</f>
        <v>106</v>
      </c>
      <c r="K44" s="50" t="str">
        <f>IF(MID(D44,25,2)="CG","Carbon Graphite",IF(MID(D44,25,2)="GB","Gloss Black",IF(MID(D44,25,2)="ZG","Zara Gray",IF(MID(D44,25,2)="MB","Mystic Black",IF(MID(D44,25,2)="DB","Desert Bronze",IF(MID(D44,25,2)="TG","Tungsten Graphite",IF(MID(D44,25,2)="CB","Coal Black",IF(MID(D44,25,2)="HB","Highland Bronze",IF(MID(D44,25,2)="PB","Patina Bronze",IF(MID(D44,25,2)="TM","Titanium Machine"))))))))))</f>
        <v>Desert Bronze</v>
      </c>
      <c r="L44" s="50" t="s">
        <v>43</v>
      </c>
      <c r="M44" s="50" t="s">
        <v>42</v>
      </c>
      <c r="N44" s="51" t="s">
        <v>41</v>
      </c>
      <c r="O44" s="74">
        <v>549</v>
      </c>
      <c r="P44" s="106" t="str">
        <f t="shared" si="8"/>
        <v>OUT OF STOCK</v>
      </c>
      <c r="Q44" s="127">
        <v>2</v>
      </c>
      <c r="R44" s="127"/>
    </row>
    <row r="45" spans="1:18" ht="23.25" customHeight="1" x14ac:dyDescent="0.25">
      <c r="A45" s="133"/>
      <c r="B45" s="30" t="s">
        <v>45</v>
      </c>
      <c r="C45" s="33" t="str">
        <f t="shared" si="26"/>
        <v>VR602</v>
      </c>
      <c r="D45" s="33" t="s">
        <v>16</v>
      </c>
      <c r="E45" s="33" t="str">
        <f t="shared" si="27"/>
        <v>20</v>
      </c>
      <c r="F45" s="33">
        <f t="shared" si="28"/>
        <v>9</v>
      </c>
      <c r="G45" s="33" t="str">
        <f t="shared" si="29"/>
        <v>6X139</v>
      </c>
      <c r="H45" s="33" t="str">
        <f>MID(D45,20,1)</f>
        <v>C</v>
      </c>
      <c r="I45" s="33" t="str">
        <f>MID(D45,18,2)</f>
        <v>18</v>
      </c>
      <c r="J45" s="33" t="str">
        <f>MID(D45,22,3)</f>
        <v>106</v>
      </c>
      <c r="K45" s="33" t="str">
        <f t="shared" ref="K45:K50" si="30">IF(MID(D45,26,2)="CG","Carbon Graphite",IF(MID(D45,26,2)="GB","Gloss Black",IF(MID(D45,26,2)="ZG","Zara Gray",IF(MID(D45,26,2)="MB","Mystic Black",IF(MID(D45,26,2)="DB","Desert Bronze",IF(MID(D45,26,2)="TG","Tungsten Graphite",IF(MID(D45,26,2)="CB","Coal Black",IF(MID(D45,26,2)="HB","Highland Bronze",IF(MID(D45,26,2)="PB","Patina Bronze",IF(MID(D45,26,2)="TM","Titanium Machine"))))))))))</f>
        <v>Carbon Graphite</v>
      </c>
      <c r="L45" s="33" t="s">
        <v>43</v>
      </c>
      <c r="M45" s="33" t="s">
        <v>42</v>
      </c>
      <c r="N45" s="37" t="s">
        <v>41</v>
      </c>
      <c r="O45" s="73">
        <v>549</v>
      </c>
      <c r="P45" s="108" t="str">
        <f t="shared" si="8"/>
        <v>IN STOCK</v>
      </c>
      <c r="Q45" s="127">
        <v>47</v>
      </c>
      <c r="R45" s="127"/>
    </row>
    <row r="46" spans="1:18" ht="23.25" customHeight="1" x14ac:dyDescent="0.25">
      <c r="A46" s="133"/>
      <c r="B46" s="49" t="s">
        <v>45</v>
      </c>
      <c r="C46" s="50" t="str">
        <f t="shared" si="26"/>
        <v>VR602</v>
      </c>
      <c r="D46" s="50" t="s">
        <v>13</v>
      </c>
      <c r="E46" s="50" t="str">
        <f t="shared" si="27"/>
        <v>20</v>
      </c>
      <c r="F46" s="50">
        <f t="shared" si="28"/>
        <v>9</v>
      </c>
      <c r="G46" s="50" t="str">
        <f t="shared" si="29"/>
        <v>6X139</v>
      </c>
      <c r="H46" s="50" t="str">
        <f>MID(D46,20,1)</f>
        <v>C</v>
      </c>
      <c r="I46" s="50" t="str">
        <f>MID(D46,18,2)</f>
        <v>18</v>
      </c>
      <c r="J46" s="50" t="str">
        <f>MID(D46,22,3)</f>
        <v>106</v>
      </c>
      <c r="K46" s="50" t="str">
        <f t="shared" si="30"/>
        <v>Mystic Black</v>
      </c>
      <c r="L46" s="50" t="s">
        <v>43</v>
      </c>
      <c r="M46" s="50" t="s">
        <v>42</v>
      </c>
      <c r="N46" s="51" t="s">
        <v>41</v>
      </c>
      <c r="O46" s="74">
        <v>549</v>
      </c>
      <c r="P46" s="107" t="str">
        <f t="shared" si="8"/>
        <v>IN STOCK</v>
      </c>
      <c r="Q46" s="127">
        <v>21</v>
      </c>
      <c r="R46" s="127"/>
    </row>
    <row r="47" spans="1:18" ht="23.25" customHeight="1" x14ac:dyDescent="0.25">
      <c r="A47" s="133"/>
      <c r="B47" s="30" t="s">
        <v>45</v>
      </c>
      <c r="C47" s="33" t="str">
        <f t="shared" si="26"/>
        <v>VR602</v>
      </c>
      <c r="D47" s="33" t="s">
        <v>44</v>
      </c>
      <c r="E47" s="33" t="str">
        <f t="shared" si="27"/>
        <v>20</v>
      </c>
      <c r="F47" s="33">
        <f t="shared" si="28"/>
        <v>9</v>
      </c>
      <c r="G47" s="33" t="str">
        <f t="shared" si="29"/>
        <v>6X139</v>
      </c>
      <c r="H47" s="33" t="str">
        <f>MID(D47,20,1)</f>
        <v>C</v>
      </c>
      <c r="I47" s="33" t="str">
        <f>MID(D47,18,2)</f>
        <v>18</v>
      </c>
      <c r="J47" s="33" t="str">
        <f>MID(D47,22,3)</f>
        <v>106</v>
      </c>
      <c r="K47" s="33" t="str">
        <f t="shared" si="30"/>
        <v>Desert Bronze</v>
      </c>
      <c r="L47" s="33" t="s">
        <v>43</v>
      </c>
      <c r="M47" s="33" t="s">
        <v>42</v>
      </c>
      <c r="N47" s="37" t="s">
        <v>41</v>
      </c>
      <c r="O47" s="73">
        <v>549</v>
      </c>
      <c r="P47" s="105" t="str">
        <f t="shared" si="8"/>
        <v>OUT OF STOCK</v>
      </c>
      <c r="Q47" s="127">
        <v>1</v>
      </c>
      <c r="R47" s="127"/>
    </row>
    <row r="48" spans="1:18" ht="23.25" customHeight="1" x14ac:dyDescent="0.25">
      <c r="A48" s="133"/>
      <c r="B48" s="49" t="s">
        <v>37</v>
      </c>
      <c r="C48" s="50" t="str">
        <f t="shared" si="26"/>
        <v>VR501</v>
      </c>
      <c r="D48" s="50" t="s">
        <v>40</v>
      </c>
      <c r="E48" s="50" t="str">
        <f t="shared" si="27"/>
        <v>17</v>
      </c>
      <c r="F48" s="50">
        <f t="shared" si="28"/>
        <v>9</v>
      </c>
      <c r="G48" s="50" t="str">
        <f t="shared" si="29"/>
        <v>5X139</v>
      </c>
      <c r="H48" s="50" t="str">
        <f t="shared" ref="H48:H59" si="31">MID(D48,21,1)</f>
        <v>C</v>
      </c>
      <c r="I48" s="50" t="str">
        <f t="shared" ref="I48:I59" si="32">MID(D48,19,2)</f>
        <v>12</v>
      </c>
      <c r="J48" s="50" t="str">
        <f t="shared" ref="J48:J59" si="33">MID(D48,23,2)</f>
        <v>78</v>
      </c>
      <c r="K48" s="50" t="str">
        <f t="shared" si="30"/>
        <v>Tungsten Graphite</v>
      </c>
      <c r="L48" s="50" t="s">
        <v>8</v>
      </c>
      <c r="M48" s="50" t="s">
        <v>26</v>
      </c>
      <c r="N48" s="51"/>
      <c r="O48" s="74">
        <v>349</v>
      </c>
      <c r="P48" s="106" t="str">
        <f t="shared" si="8"/>
        <v>LOW STOCK</v>
      </c>
      <c r="Q48" s="127">
        <v>7</v>
      </c>
      <c r="R48" s="127"/>
    </row>
    <row r="49" spans="1:18" ht="23.25" customHeight="1" x14ac:dyDescent="0.25">
      <c r="A49" s="133"/>
      <c r="B49" s="30" t="s">
        <v>37</v>
      </c>
      <c r="C49" s="33" t="str">
        <f t="shared" si="26"/>
        <v>VR501</v>
      </c>
      <c r="D49" s="33" t="s">
        <v>39</v>
      </c>
      <c r="E49" s="33" t="str">
        <f t="shared" si="27"/>
        <v>17</v>
      </c>
      <c r="F49" s="33">
        <f t="shared" si="28"/>
        <v>9</v>
      </c>
      <c r="G49" s="33" t="str">
        <f t="shared" si="29"/>
        <v>5X139</v>
      </c>
      <c r="H49" s="33" t="str">
        <f t="shared" si="31"/>
        <v>C</v>
      </c>
      <c r="I49" s="33" t="str">
        <f t="shared" si="32"/>
        <v>12</v>
      </c>
      <c r="J49" s="33" t="str">
        <f t="shared" si="33"/>
        <v>78</v>
      </c>
      <c r="K49" s="33" t="str">
        <f t="shared" si="30"/>
        <v>Coal Black</v>
      </c>
      <c r="L49" s="33" t="s">
        <v>8</v>
      </c>
      <c r="M49" s="33" t="s">
        <v>26</v>
      </c>
      <c r="N49" s="37"/>
      <c r="O49" s="73">
        <v>349</v>
      </c>
      <c r="P49" s="105" t="str">
        <f t="shared" si="8"/>
        <v>OUT OF STOCK</v>
      </c>
      <c r="Q49" s="127">
        <v>1</v>
      </c>
      <c r="R49" s="127"/>
    </row>
    <row r="50" spans="1:18" ht="24" customHeight="1" x14ac:dyDescent="0.25">
      <c r="A50" s="133"/>
      <c r="B50" s="49" t="s">
        <v>37</v>
      </c>
      <c r="C50" s="50" t="str">
        <f t="shared" si="26"/>
        <v>VR501</v>
      </c>
      <c r="D50" s="50" t="s">
        <v>36</v>
      </c>
      <c r="E50" s="50" t="str">
        <f t="shared" si="27"/>
        <v>17</v>
      </c>
      <c r="F50" s="50">
        <f t="shared" si="28"/>
        <v>9</v>
      </c>
      <c r="G50" s="50" t="str">
        <f t="shared" si="29"/>
        <v>5X139</v>
      </c>
      <c r="H50" s="50" t="str">
        <f t="shared" si="31"/>
        <v>C</v>
      </c>
      <c r="I50" s="50" t="str">
        <f t="shared" si="32"/>
        <v>12</v>
      </c>
      <c r="J50" s="50" t="str">
        <f t="shared" si="33"/>
        <v>78</v>
      </c>
      <c r="K50" s="50" t="str">
        <f t="shared" si="30"/>
        <v>Highland Bronze</v>
      </c>
      <c r="L50" s="50" t="s">
        <v>8</v>
      </c>
      <c r="M50" s="50" t="s">
        <v>26</v>
      </c>
      <c r="N50" s="51"/>
      <c r="O50" s="74">
        <v>349</v>
      </c>
      <c r="P50" s="106" t="str">
        <f t="shared" si="8"/>
        <v>OUT OF STOCK</v>
      </c>
      <c r="Q50" s="127">
        <v>1</v>
      </c>
      <c r="R50" s="127"/>
    </row>
    <row r="51" spans="1:18" ht="24" customHeight="1" x14ac:dyDescent="0.25">
      <c r="A51" s="133"/>
      <c r="B51" s="30" t="s">
        <v>45</v>
      </c>
      <c r="C51" s="33" t="str">
        <f t="shared" ref="C51:C56" si="34">LEFT(D51,5)</f>
        <v>VR603</v>
      </c>
      <c r="D51" s="33" t="s">
        <v>137</v>
      </c>
      <c r="E51" s="33" t="str">
        <f t="shared" ref="E51:E56" si="35">MID(D51,7,2)</f>
        <v>20</v>
      </c>
      <c r="F51" s="33">
        <f t="shared" ref="F51:F56" si="36">MID(D51,9,3)/10</f>
        <v>9</v>
      </c>
      <c r="G51" s="33" t="str">
        <f t="shared" ref="G51:G56" si="37">MID(D51,13,1)&amp;"X"&amp;MID(D51,14,3)</f>
        <v>6X139</v>
      </c>
      <c r="H51" s="33" t="s">
        <v>143</v>
      </c>
      <c r="I51" s="33" t="s">
        <v>144</v>
      </c>
      <c r="J51" s="33" t="s">
        <v>145</v>
      </c>
      <c r="K51" s="33" t="str">
        <f>IF(MID(D51,25,2)="CG","Carbon Graphite",IF(MID(D51,25,2)="GB","Gloss Black",IF(MID(D51,25,2)="ZG","Zara Gray",IF(MID(D51,25,2)="MB","Mystic Black",IF(MID(D51,25,2)="DB","Desert Bronze",IF(MID(D51,25,2)="TG","Tungsten Graphite",IF(MID(D42,25,2)="CB","Coal Black",IF(MID(D42,25,2)="HB","Highland Bronze",IF(MID(D42,25,2)="PB","Patina Bronze",IF(MID(D42,25,2)="TM","Titanium Machine"))))))))))</f>
        <v>Carbon Graphite</v>
      </c>
      <c r="L51" s="33" t="s">
        <v>43</v>
      </c>
      <c r="M51" s="33" t="s">
        <v>42</v>
      </c>
      <c r="N51" s="37" t="s">
        <v>41</v>
      </c>
      <c r="O51" s="73">
        <v>549</v>
      </c>
      <c r="P51" s="105" t="str">
        <f t="shared" ref="P51:P56" si="38">IF(Q51&gt;=$Q$1,"IN STOCK",IF(AND(Q51&lt;$Q$1,Q51&gt;=$Q$2),"LOW STOCK","OUT OF STOCK"))</f>
        <v>OUT OF STOCK</v>
      </c>
      <c r="Q51" s="127">
        <v>0</v>
      </c>
      <c r="R51" s="127"/>
    </row>
    <row r="52" spans="1:18" ht="24" customHeight="1" x14ac:dyDescent="0.25">
      <c r="A52" s="133"/>
      <c r="B52" s="49" t="s">
        <v>45</v>
      </c>
      <c r="C52" s="50" t="str">
        <f t="shared" si="34"/>
        <v>VR603</v>
      </c>
      <c r="D52" s="50" t="s">
        <v>138</v>
      </c>
      <c r="E52" s="50" t="str">
        <f t="shared" si="35"/>
        <v>20</v>
      </c>
      <c r="F52" s="50">
        <f t="shared" si="36"/>
        <v>9</v>
      </c>
      <c r="G52" s="50" t="str">
        <f t="shared" si="37"/>
        <v>6X139</v>
      </c>
      <c r="H52" s="50" t="s">
        <v>143</v>
      </c>
      <c r="I52" s="50" t="s">
        <v>144</v>
      </c>
      <c r="J52" s="50" t="s">
        <v>145</v>
      </c>
      <c r="K52" s="50" t="str">
        <f t="shared" ref="K52:K56" si="39">IF(MID(D52,25,2)="CG","Carbon Graphite",IF(MID(D52,25,2)="GB","Gloss Black",IF(MID(D52,25,2)="ZG","Zara Gray",IF(MID(D52,25,2)="MB","Mystic Black",IF(MID(D52,25,2)="DB","Desert Bronze",IF(MID(D52,25,2)="TG","Tungsten Graphite",IF(MID(D43,25,2)="CB","Coal Black",IF(MID(D43,25,2)="HB","Highland Bronze",IF(MID(D43,25,2)="PB","Patina Bronze",IF(MID(D43,25,2)="TM","Titanium Machine"))))))))))</f>
        <v>Mystic Black</v>
      </c>
      <c r="L52" s="50" t="s">
        <v>43</v>
      </c>
      <c r="M52" s="50" t="s">
        <v>42</v>
      </c>
      <c r="N52" s="51" t="s">
        <v>41</v>
      </c>
      <c r="O52" s="74">
        <v>549</v>
      </c>
      <c r="P52" s="106" t="str">
        <f t="shared" si="38"/>
        <v>OUT OF STOCK</v>
      </c>
      <c r="Q52" s="127">
        <v>2</v>
      </c>
      <c r="R52" s="127"/>
    </row>
    <row r="53" spans="1:18" ht="24" customHeight="1" x14ac:dyDescent="0.25">
      <c r="A53" s="133"/>
      <c r="B53" s="30" t="s">
        <v>45</v>
      </c>
      <c r="C53" s="33" t="str">
        <f t="shared" si="34"/>
        <v>VR603</v>
      </c>
      <c r="D53" s="33" t="s">
        <v>139</v>
      </c>
      <c r="E53" s="33" t="str">
        <f t="shared" si="35"/>
        <v>20</v>
      </c>
      <c r="F53" s="33">
        <f t="shared" si="36"/>
        <v>9</v>
      </c>
      <c r="G53" s="33" t="str">
        <f t="shared" si="37"/>
        <v>6X139</v>
      </c>
      <c r="H53" s="33" t="s">
        <v>143</v>
      </c>
      <c r="I53" s="33" t="s">
        <v>144</v>
      </c>
      <c r="J53" s="33" t="s">
        <v>145</v>
      </c>
      <c r="K53" s="33" t="str">
        <f t="shared" si="39"/>
        <v>Desert Bronze</v>
      </c>
      <c r="L53" s="33" t="s">
        <v>43</v>
      </c>
      <c r="M53" s="33" t="s">
        <v>42</v>
      </c>
      <c r="N53" s="37" t="s">
        <v>41</v>
      </c>
      <c r="O53" s="73">
        <v>549</v>
      </c>
      <c r="P53" s="108" t="str">
        <f t="shared" si="38"/>
        <v>IN STOCK</v>
      </c>
      <c r="Q53" s="127">
        <v>15</v>
      </c>
      <c r="R53" s="127"/>
    </row>
    <row r="54" spans="1:18" ht="24" customHeight="1" x14ac:dyDescent="0.25">
      <c r="A54" s="133"/>
      <c r="B54" s="49" t="s">
        <v>45</v>
      </c>
      <c r="C54" s="50" t="str">
        <f t="shared" si="34"/>
        <v>VR604</v>
      </c>
      <c r="D54" s="50" t="s">
        <v>140</v>
      </c>
      <c r="E54" s="50" t="str">
        <f t="shared" si="35"/>
        <v>20</v>
      </c>
      <c r="F54" s="50">
        <f t="shared" si="36"/>
        <v>9</v>
      </c>
      <c r="G54" s="50" t="str">
        <f t="shared" si="37"/>
        <v>6X139</v>
      </c>
      <c r="H54" s="50" t="s">
        <v>143</v>
      </c>
      <c r="I54" s="50" t="s">
        <v>144</v>
      </c>
      <c r="J54" s="50" t="s">
        <v>145</v>
      </c>
      <c r="K54" s="50" t="str">
        <f t="shared" si="39"/>
        <v>Carbon Graphite</v>
      </c>
      <c r="L54" s="50" t="s">
        <v>43</v>
      </c>
      <c r="M54" s="50" t="s">
        <v>42</v>
      </c>
      <c r="N54" s="51" t="s">
        <v>41</v>
      </c>
      <c r="O54" s="74">
        <v>549</v>
      </c>
      <c r="P54" s="106" t="str">
        <f t="shared" si="38"/>
        <v>OUT OF STOCK</v>
      </c>
      <c r="Q54" s="127">
        <v>2</v>
      </c>
      <c r="R54" s="127"/>
    </row>
    <row r="55" spans="1:18" ht="24" customHeight="1" x14ac:dyDescent="0.25">
      <c r="A55" s="133"/>
      <c r="B55" s="30" t="s">
        <v>45</v>
      </c>
      <c r="C55" s="33" t="str">
        <f t="shared" si="34"/>
        <v>VR604</v>
      </c>
      <c r="D55" s="33" t="s">
        <v>141</v>
      </c>
      <c r="E55" s="33" t="str">
        <f t="shared" si="35"/>
        <v>20</v>
      </c>
      <c r="F55" s="33">
        <f t="shared" si="36"/>
        <v>9</v>
      </c>
      <c r="G55" s="33" t="str">
        <f t="shared" si="37"/>
        <v>6X139</v>
      </c>
      <c r="H55" s="33" t="s">
        <v>143</v>
      </c>
      <c r="I55" s="33" t="s">
        <v>144</v>
      </c>
      <c r="J55" s="33" t="s">
        <v>145</v>
      </c>
      <c r="K55" s="33" t="str">
        <f t="shared" si="39"/>
        <v>Mystic Black</v>
      </c>
      <c r="L55" s="33" t="s">
        <v>43</v>
      </c>
      <c r="M55" s="33" t="s">
        <v>42</v>
      </c>
      <c r="N55" s="37" t="s">
        <v>41</v>
      </c>
      <c r="O55" s="73">
        <v>549</v>
      </c>
      <c r="P55" s="105" t="str">
        <f t="shared" si="38"/>
        <v>OUT OF STOCK</v>
      </c>
      <c r="Q55" s="127">
        <v>3</v>
      </c>
      <c r="R55" s="127"/>
    </row>
    <row r="56" spans="1:18" ht="24" customHeight="1" thickBot="1" x14ac:dyDescent="0.3">
      <c r="A56" s="134"/>
      <c r="B56" s="49" t="s">
        <v>45</v>
      </c>
      <c r="C56" s="50" t="str">
        <f t="shared" si="34"/>
        <v>VR604</v>
      </c>
      <c r="D56" s="50" t="s">
        <v>142</v>
      </c>
      <c r="E56" s="50" t="str">
        <f t="shared" si="35"/>
        <v>20</v>
      </c>
      <c r="F56" s="50">
        <f t="shared" si="36"/>
        <v>9</v>
      </c>
      <c r="G56" s="50" t="str">
        <f t="shared" si="37"/>
        <v>6X139</v>
      </c>
      <c r="H56" s="50" t="s">
        <v>143</v>
      </c>
      <c r="I56" s="50" t="s">
        <v>144</v>
      </c>
      <c r="J56" s="50" t="s">
        <v>145</v>
      </c>
      <c r="K56" s="50" t="str">
        <f t="shared" si="39"/>
        <v>Desert Bronze</v>
      </c>
      <c r="L56" s="50" t="s">
        <v>43</v>
      </c>
      <c r="M56" s="50" t="s">
        <v>42</v>
      </c>
      <c r="N56" s="51" t="s">
        <v>41</v>
      </c>
      <c r="O56" s="74">
        <v>549</v>
      </c>
      <c r="P56" s="107" t="str">
        <f t="shared" si="38"/>
        <v>LOW STOCK</v>
      </c>
      <c r="Q56" s="127">
        <v>6</v>
      </c>
      <c r="R56" s="127"/>
    </row>
    <row r="57" spans="1:18" ht="23.25" customHeight="1" x14ac:dyDescent="0.25">
      <c r="A57" s="135" t="s">
        <v>31</v>
      </c>
      <c r="B57" s="31" t="s">
        <v>35</v>
      </c>
      <c r="C57" s="34" t="str">
        <f t="shared" si="26"/>
        <v>VR602</v>
      </c>
      <c r="D57" s="34" t="s">
        <v>20</v>
      </c>
      <c r="E57" s="34" t="str">
        <f t="shared" si="27"/>
        <v>17</v>
      </c>
      <c r="F57" s="34">
        <f t="shared" si="28"/>
        <v>9</v>
      </c>
      <c r="G57" s="34" t="str">
        <f t="shared" si="29"/>
        <v>6X139</v>
      </c>
      <c r="H57" s="34" t="str">
        <f t="shared" si="31"/>
        <v>C</v>
      </c>
      <c r="I57" s="34" t="str">
        <f t="shared" si="32"/>
        <v>12</v>
      </c>
      <c r="J57" s="34" t="str">
        <f t="shared" si="33"/>
        <v>10</v>
      </c>
      <c r="K57" s="34" t="str">
        <f>IF(MID(D57,27,2)="CG","Carbon Graphite",IF(MID(D57,27,2)="GB","Gloss Black",IF(MID(D57,27,2)="ZG","Zara Gray",IF(MID(D57,27,2)="MB","Mystic Black",IF(MID(D57,27,2)="DB","Desert Bronze",IF(MID(D57,27,2)="TG","Tungsten Graphite",IF(MID(D57,27,2)="CB","Coal Black",IF(MID(D57,27,2)="HB","Highland Bronze",IF(MID(D57,27,2)="PB","Patina Bronze",IF(MID(D57,27,2)="TM","Titanium Machine"))))))))))</f>
        <v>Tungsten Graphite</v>
      </c>
      <c r="L57" s="34" t="s">
        <v>8</v>
      </c>
      <c r="M57" s="34" t="s">
        <v>28</v>
      </c>
      <c r="N57" s="38"/>
      <c r="O57" s="78">
        <v>349</v>
      </c>
      <c r="P57" s="110" t="str">
        <f t="shared" si="8"/>
        <v>OUT OF STOCK</v>
      </c>
      <c r="Q57" s="127">
        <v>0</v>
      </c>
      <c r="R57" s="127"/>
    </row>
    <row r="58" spans="1:18" ht="23.25" customHeight="1" x14ac:dyDescent="0.25">
      <c r="A58" s="136"/>
      <c r="B58" s="49" t="s">
        <v>35</v>
      </c>
      <c r="C58" s="50" t="str">
        <f t="shared" si="26"/>
        <v>VR602</v>
      </c>
      <c r="D58" s="50" t="s">
        <v>19</v>
      </c>
      <c r="E58" s="50" t="str">
        <f t="shared" si="27"/>
        <v>17</v>
      </c>
      <c r="F58" s="50">
        <f t="shared" si="28"/>
        <v>9</v>
      </c>
      <c r="G58" s="50" t="str">
        <f t="shared" si="29"/>
        <v>6X139</v>
      </c>
      <c r="H58" s="50" t="str">
        <f t="shared" si="31"/>
        <v>C</v>
      </c>
      <c r="I58" s="50" t="str">
        <f t="shared" si="32"/>
        <v>12</v>
      </c>
      <c r="J58" s="50" t="str">
        <f t="shared" si="33"/>
        <v>10</v>
      </c>
      <c r="K58" s="50" t="str">
        <f>IF(MID(D58,27,2)="CG","Carbon Graphite",IF(MID(D58,27,2)="GB","Gloss Black",IF(MID(D58,27,2)="ZG","Zara Gray",IF(MID(D58,27,2)="MB","Mystic Black",IF(MID(D58,27,2)="DB","Desert Bronze",IF(MID(D58,27,2)="TG","Tungsten Graphite",IF(MID(D58,27,2)="CB","Coal Black",IF(MID(D58,27,2)="HB","Highland Bronze",IF(MID(D58,27,2)="PB","Patina Bronze",IF(MID(D58,27,2)="TM","Titanium Machine"))))))))))</f>
        <v>Coal Black</v>
      </c>
      <c r="L58" s="50" t="s">
        <v>8</v>
      </c>
      <c r="M58" s="50" t="s">
        <v>28</v>
      </c>
      <c r="N58" s="51"/>
      <c r="O58" s="74">
        <v>349</v>
      </c>
      <c r="P58" s="107" t="str">
        <f t="shared" si="8"/>
        <v>IN STOCK</v>
      </c>
      <c r="Q58" s="127">
        <v>85</v>
      </c>
      <c r="R58" s="127"/>
    </row>
    <row r="59" spans="1:18" ht="23.25" customHeight="1" x14ac:dyDescent="0.25">
      <c r="A59" s="136"/>
      <c r="B59" s="30" t="s">
        <v>35</v>
      </c>
      <c r="C59" s="33" t="str">
        <f t="shared" si="26"/>
        <v>VR602</v>
      </c>
      <c r="D59" s="33" t="s">
        <v>18</v>
      </c>
      <c r="E59" s="33" t="str">
        <f t="shared" si="27"/>
        <v>17</v>
      </c>
      <c r="F59" s="33">
        <f t="shared" si="28"/>
        <v>9</v>
      </c>
      <c r="G59" s="33" t="str">
        <f t="shared" si="29"/>
        <v>6X139</v>
      </c>
      <c r="H59" s="33" t="str">
        <f t="shared" si="31"/>
        <v>C</v>
      </c>
      <c r="I59" s="33" t="str">
        <f t="shared" si="32"/>
        <v>12</v>
      </c>
      <c r="J59" s="33" t="str">
        <f t="shared" si="33"/>
        <v>10</v>
      </c>
      <c r="K59" s="33" t="str">
        <f>IF(MID(D59,27,2)="CG","Carbon Graphite",IF(MID(D59,27,2)="GB","Gloss Black",IF(MID(D59,27,2)="ZG","Zara Gray",IF(MID(D59,27,2)="MB","Mystic Black",IF(MID(D59,27,2)="DB","Desert Bronze",IF(MID(D59,27,2)="TG","Tungsten Graphite",IF(MID(D59,27,2)="CB","Coal Black",IF(MID(D59,27,2)="HB","Highland Bronze",IF(MID(D59,27,2)="PB","Patina Bronze",IF(MID(D59,27,2)="TM","Titanium Machine"))))))))))</f>
        <v>Highland Bronze</v>
      </c>
      <c r="L59" s="33" t="s">
        <v>8</v>
      </c>
      <c r="M59" s="33" t="s">
        <v>28</v>
      </c>
      <c r="N59" s="37"/>
      <c r="O59" s="73">
        <v>349</v>
      </c>
      <c r="P59" s="108" t="str">
        <f t="shared" si="8"/>
        <v>IN STOCK</v>
      </c>
      <c r="Q59" s="127">
        <v>14</v>
      </c>
      <c r="R59" s="127"/>
    </row>
    <row r="60" spans="1:18" ht="23.25" customHeight="1" x14ac:dyDescent="0.25">
      <c r="A60" s="136"/>
      <c r="B60" s="49" t="s">
        <v>35</v>
      </c>
      <c r="C60" s="50" t="str">
        <f t="shared" si="26"/>
        <v>VR602</v>
      </c>
      <c r="D60" s="50" t="s">
        <v>16</v>
      </c>
      <c r="E60" s="50" t="str">
        <f t="shared" si="27"/>
        <v>20</v>
      </c>
      <c r="F60" s="50">
        <f t="shared" si="28"/>
        <v>9</v>
      </c>
      <c r="G60" s="50" t="str">
        <f t="shared" si="29"/>
        <v>6X139</v>
      </c>
      <c r="H60" s="50" t="str">
        <f>MID(D60,20,1)</f>
        <v>C</v>
      </c>
      <c r="I60" s="50" t="str">
        <f>MID(D60,18,2)</f>
        <v>18</v>
      </c>
      <c r="J60" s="50" t="str">
        <f>MID(D60,22,2)</f>
        <v>10</v>
      </c>
      <c r="K60" s="50" t="str">
        <f>IF(MID(D60,26,2)="CG","Carbon Graphite",IF(MID(D60,26,2)="GB","Gloss Black",IF(MID(D60,26,2)="ZG","Zara Gray",IF(MID(D60,26,2)="MB","Mystic Black",IF(MID(D60,26,2)="DB","Desert Bronze",IF(MID(D60,26,2)="TG","Tungsten Graphite",IF(MID(D60,26,2)="CB","Coal Black",IF(MID(D60,26,2)="HB","Highland Bronze",IF(MID(D60,26,2)="PB","Patina Bronze",IF(MID(D60,26,2)="TM","Titanium Machine"))))))))))</f>
        <v>Carbon Graphite</v>
      </c>
      <c r="L60" s="50" t="s">
        <v>1</v>
      </c>
      <c r="M60" s="50" t="s">
        <v>33</v>
      </c>
      <c r="N60" s="51"/>
      <c r="O60" s="74">
        <v>549</v>
      </c>
      <c r="P60" s="107" t="str">
        <f t="shared" si="8"/>
        <v>IN STOCK</v>
      </c>
      <c r="Q60" s="127">
        <v>47</v>
      </c>
      <c r="R60" s="127"/>
    </row>
    <row r="61" spans="1:18" ht="23.25" customHeight="1" x14ac:dyDescent="0.25">
      <c r="A61" s="136"/>
      <c r="B61" s="30" t="s">
        <v>35</v>
      </c>
      <c r="C61" s="33" t="str">
        <f t="shared" si="26"/>
        <v>VR602</v>
      </c>
      <c r="D61" s="33" t="s">
        <v>13</v>
      </c>
      <c r="E61" s="33" t="str">
        <f t="shared" si="27"/>
        <v>20</v>
      </c>
      <c r="F61" s="33">
        <f t="shared" si="28"/>
        <v>9</v>
      </c>
      <c r="G61" s="33" t="str">
        <f t="shared" si="29"/>
        <v>6X139</v>
      </c>
      <c r="H61" s="33" t="str">
        <f>MID(D61,20,1)</f>
        <v>C</v>
      </c>
      <c r="I61" s="33" t="str">
        <f>MID(D61,18,2)</f>
        <v>18</v>
      </c>
      <c r="J61" s="33" t="str">
        <f>MID(D61,22,2)</f>
        <v>10</v>
      </c>
      <c r="K61" s="33" t="str">
        <f>IF(MID(D61,26,2)="CG","Carbon Graphite",IF(MID(D61,26,2)="GB","Gloss Black",IF(MID(D61,26,2)="ZG","Zara Gray",IF(MID(D61,26,2)="MB","Mystic Black",IF(MID(D61,26,2)="DB","Desert Bronze",IF(MID(D61,26,2)="TG","Tungsten Graphite",IF(MID(D61,26,2)="CB","Coal Black",IF(MID(D61,26,2)="HB","Highland Bronze",IF(MID(D61,26,2)="PB","Patina Bronze",IF(MID(D61,26,2)="TM","Titanium Machine"))))))))))</f>
        <v>Mystic Black</v>
      </c>
      <c r="L61" s="33" t="s">
        <v>1</v>
      </c>
      <c r="M61" s="33" t="s">
        <v>33</v>
      </c>
      <c r="N61" s="37"/>
      <c r="O61" s="73">
        <v>549</v>
      </c>
      <c r="P61" s="108" t="str">
        <f t="shared" si="8"/>
        <v>IN STOCK</v>
      </c>
      <c r="Q61" s="127">
        <v>21</v>
      </c>
      <c r="R61" s="127"/>
    </row>
    <row r="62" spans="1:18" ht="23.25" customHeight="1" x14ac:dyDescent="0.25">
      <c r="A62" s="136"/>
      <c r="B62" s="49" t="s">
        <v>35</v>
      </c>
      <c r="C62" s="50" t="str">
        <f t="shared" si="26"/>
        <v>VR602</v>
      </c>
      <c r="D62" s="50" t="s">
        <v>20</v>
      </c>
      <c r="E62" s="50" t="str">
        <f t="shared" si="27"/>
        <v>17</v>
      </c>
      <c r="F62" s="50">
        <f t="shared" si="28"/>
        <v>9</v>
      </c>
      <c r="G62" s="50" t="str">
        <f t="shared" si="29"/>
        <v>6X139</v>
      </c>
      <c r="H62" s="50" t="str">
        <f>MID(D62,21,1)</f>
        <v>C</v>
      </c>
      <c r="I62" s="50" t="str">
        <f>MID(D62,19,2)</f>
        <v>12</v>
      </c>
      <c r="J62" s="50" t="str">
        <f>MID(D62,23,2)</f>
        <v>10</v>
      </c>
      <c r="K62" s="50" t="str">
        <f>IF(MID(D62,27,2)="CG","Carbon Graphite",IF(MID(D62,27,2)="GB","Gloss Black",IF(MID(D62,27,2)="ZG","Zara Gray",IF(MID(D62,27,2)="MB","Mystic Black",IF(MID(D62,27,2)="DB","Desert Bronze",IF(MID(D62,27,2)="TG","Tungsten Graphite",IF(MID(D62,27,2)="CB","Coal Black",IF(MID(D62,27,2)="HB","Highland Bronze",IF(MID(D62,27,2)="PB","Patina Bronze",IF(MID(D62,27,2)="TM","Titanium Machine"))))))))))</f>
        <v>Tungsten Graphite</v>
      </c>
      <c r="L62" s="50" t="s">
        <v>8</v>
      </c>
      <c r="M62" s="50" t="s">
        <v>26</v>
      </c>
      <c r="N62" s="51"/>
      <c r="O62" s="74">
        <v>349</v>
      </c>
      <c r="P62" s="106" t="str">
        <f t="shared" si="8"/>
        <v>OUT OF STOCK</v>
      </c>
      <c r="Q62" s="127">
        <v>0</v>
      </c>
      <c r="R62" s="127"/>
    </row>
    <row r="63" spans="1:18" ht="23.25" customHeight="1" x14ac:dyDescent="0.25">
      <c r="A63" s="136"/>
      <c r="B63" s="30" t="s">
        <v>35</v>
      </c>
      <c r="C63" s="33" t="str">
        <f t="shared" si="26"/>
        <v>VR602</v>
      </c>
      <c r="D63" s="33" t="s">
        <v>19</v>
      </c>
      <c r="E63" s="33" t="str">
        <f t="shared" si="27"/>
        <v>17</v>
      </c>
      <c r="F63" s="33">
        <f t="shared" si="28"/>
        <v>9</v>
      </c>
      <c r="G63" s="33" t="str">
        <f t="shared" si="29"/>
        <v>6X139</v>
      </c>
      <c r="H63" s="33" t="str">
        <f>MID(D63,21,1)</f>
        <v>C</v>
      </c>
      <c r="I63" s="33" t="str">
        <f>MID(D63,19,2)</f>
        <v>12</v>
      </c>
      <c r="J63" s="33" t="str">
        <f>MID(D63,23,2)</f>
        <v>10</v>
      </c>
      <c r="K63" s="33" t="str">
        <f>IF(MID(D63,27,2)="CG","Carbon Graphite",IF(MID(D63,27,2)="GB","Gloss Black",IF(MID(D63,27,2)="ZG","Zara Gray",IF(MID(D63,27,2)="MB","Mystic Black",IF(MID(D63,27,2)="DB","Desert Bronze",IF(MID(D63,27,2)="TG","Tungsten Graphite",IF(MID(D63,27,2)="CB","Coal Black",IF(MID(D63,27,2)="HB","Highland Bronze",IF(MID(D63,27,2)="PB","Patina Bronze",IF(MID(D63,27,2)="TM","Titanium Machine"))))))))))</f>
        <v>Coal Black</v>
      </c>
      <c r="L63" s="33" t="s">
        <v>8</v>
      </c>
      <c r="M63" s="33" t="s">
        <v>26</v>
      </c>
      <c r="N63" s="37"/>
      <c r="O63" s="73">
        <v>349</v>
      </c>
      <c r="P63" s="108" t="str">
        <f t="shared" si="8"/>
        <v>IN STOCK</v>
      </c>
      <c r="Q63" s="127">
        <v>85</v>
      </c>
      <c r="R63" s="127"/>
    </row>
    <row r="64" spans="1:18" ht="23.25" customHeight="1" x14ac:dyDescent="0.25">
      <c r="A64" s="136"/>
      <c r="B64" s="49" t="s">
        <v>35</v>
      </c>
      <c r="C64" s="50" t="str">
        <f t="shared" si="26"/>
        <v>VR602</v>
      </c>
      <c r="D64" s="50" t="s">
        <v>18</v>
      </c>
      <c r="E64" s="50" t="str">
        <f t="shared" si="27"/>
        <v>17</v>
      </c>
      <c r="F64" s="50">
        <f t="shared" si="28"/>
        <v>9</v>
      </c>
      <c r="G64" s="50" t="str">
        <f t="shared" si="29"/>
        <v>6X139</v>
      </c>
      <c r="H64" s="50" t="str">
        <f>MID(D64,21,1)</f>
        <v>C</v>
      </c>
      <c r="I64" s="50" t="str">
        <f>MID(D64,19,2)</f>
        <v>12</v>
      </c>
      <c r="J64" s="50" t="str">
        <f>MID(D64,23,2)</f>
        <v>10</v>
      </c>
      <c r="K64" s="50" t="str">
        <f>IF(MID(D64,27,2)="CG","Carbon Graphite",IF(MID(D64,27,2)="GB","Gloss Black",IF(MID(D64,27,2)="ZG","Zara Gray",IF(MID(D64,27,2)="MB","Mystic Black",IF(MID(D64,27,2)="DB","Desert Bronze",IF(MID(D64,27,2)="TG","Tungsten Graphite",IF(MID(D64,27,2)="CB","Coal Black",IF(MID(D64,27,2)="HB","Highland Bronze",IF(MID(D64,27,2)="PB","Patina Bronze",IF(MID(D64,27,2)="TM","Titanium Machine"))))))))))</f>
        <v>Highland Bronze</v>
      </c>
      <c r="L64" s="50" t="s">
        <v>8</v>
      </c>
      <c r="M64" s="50" t="s">
        <v>26</v>
      </c>
      <c r="N64" s="51"/>
      <c r="O64" s="74">
        <v>349</v>
      </c>
      <c r="P64" s="107" t="str">
        <f t="shared" si="8"/>
        <v>IN STOCK</v>
      </c>
      <c r="Q64" s="127">
        <v>14</v>
      </c>
      <c r="R64" s="127"/>
    </row>
    <row r="65" spans="1:18" ht="23.25" customHeight="1" x14ac:dyDescent="0.25">
      <c r="A65" s="136"/>
      <c r="B65" s="30" t="s">
        <v>35</v>
      </c>
      <c r="C65" s="33" t="str">
        <f t="shared" si="26"/>
        <v>VR602</v>
      </c>
      <c r="D65" s="33" t="s">
        <v>16</v>
      </c>
      <c r="E65" s="33" t="str">
        <f t="shared" si="27"/>
        <v>20</v>
      </c>
      <c r="F65" s="33">
        <f t="shared" si="28"/>
        <v>9</v>
      </c>
      <c r="G65" s="33" t="str">
        <f t="shared" si="29"/>
        <v>6X139</v>
      </c>
      <c r="H65" s="33" t="str">
        <f>MID(D65,20,1)</f>
        <v>C</v>
      </c>
      <c r="I65" s="33" t="str">
        <f>MID(D65,18,2)</f>
        <v>18</v>
      </c>
      <c r="J65" s="33" t="str">
        <f>MID(D65,22,2)</f>
        <v>10</v>
      </c>
      <c r="K65" s="33" t="str">
        <f>IF(MID(D65,26,2)="CG","Carbon Graphite",IF(MID(D65,26,2)="GB","Gloss Black",IF(MID(D65,26,2)="ZG","Zara Gray",IF(MID(D65,26,2)="MB","Mystic Black",IF(MID(D65,26,2)="DB","Desert Bronze",IF(MID(D65,26,2)="TG","Tungsten Graphite",IF(MID(D65,26,2)="CB","Coal Black",IF(MID(D65,26,2)="HB","Highland Bronze",IF(MID(D65,26,2)="PB","Patina Bronze",IF(MID(D65,26,2)="TM","Titanium Machine"))))))))))</f>
        <v>Carbon Graphite</v>
      </c>
      <c r="L65" s="33" t="s">
        <v>1</v>
      </c>
      <c r="M65" s="33" t="s">
        <v>33</v>
      </c>
      <c r="N65" s="37"/>
      <c r="O65" s="73">
        <v>549</v>
      </c>
      <c r="P65" s="108" t="str">
        <f t="shared" si="8"/>
        <v>IN STOCK</v>
      </c>
      <c r="Q65" s="127">
        <v>47</v>
      </c>
      <c r="R65" s="127"/>
    </row>
    <row r="66" spans="1:18" ht="23.25" customHeight="1" x14ac:dyDescent="0.25">
      <c r="A66" s="136"/>
      <c r="B66" s="52" t="s">
        <v>35</v>
      </c>
      <c r="C66" s="53" t="str">
        <f t="shared" si="26"/>
        <v>VR602</v>
      </c>
      <c r="D66" s="53" t="s">
        <v>13</v>
      </c>
      <c r="E66" s="53" t="str">
        <f t="shared" si="27"/>
        <v>20</v>
      </c>
      <c r="F66" s="53">
        <f t="shared" si="28"/>
        <v>9</v>
      </c>
      <c r="G66" s="53" t="str">
        <f t="shared" si="29"/>
        <v>6X139</v>
      </c>
      <c r="H66" s="53" t="str">
        <f>MID(D66,20,1)</f>
        <v>C</v>
      </c>
      <c r="I66" s="53" t="str">
        <f>MID(D66,18,2)</f>
        <v>18</v>
      </c>
      <c r="J66" s="53" t="str">
        <f>MID(D66,22,2)</f>
        <v>10</v>
      </c>
      <c r="K66" s="53" t="str">
        <f>IF(MID(D66,26,2)="CG","Carbon Graphite",IF(MID(D66,26,2)="GB","Gloss Black",IF(MID(D66,26,2)="ZG","Zara Gray",IF(MID(D66,26,2)="MB","Mystic Black",IF(MID(D66,26,2)="DB","Desert Bronze",IF(MID(D66,26,2)="TG","Tungsten Graphite",IF(MID(D66,26,2)="CB","Coal Black",IF(MID(D66,26,2)="HB","Highland Bronze",IF(MID(D66,26,2)="PB","Patina Bronze",IF(MID(D66,26,2)="TM","Titanium Machine"))))))))))</f>
        <v>Mystic Black</v>
      </c>
      <c r="L66" s="53" t="s">
        <v>1</v>
      </c>
      <c r="M66" s="53" t="s">
        <v>33</v>
      </c>
      <c r="N66" s="51"/>
      <c r="O66" s="75">
        <v>549</v>
      </c>
      <c r="P66" s="107" t="str">
        <f t="shared" si="8"/>
        <v>IN STOCK</v>
      </c>
      <c r="Q66" s="127">
        <v>21</v>
      </c>
      <c r="R66" s="127"/>
    </row>
    <row r="67" spans="1:18" ht="23.25" customHeight="1" x14ac:dyDescent="0.25">
      <c r="A67" s="136"/>
      <c r="B67" s="30" t="s">
        <v>34</v>
      </c>
      <c r="C67" s="33" t="str">
        <f t="shared" si="26"/>
        <v>VR602</v>
      </c>
      <c r="D67" s="33" t="s">
        <v>20</v>
      </c>
      <c r="E67" s="33" t="str">
        <f t="shared" si="27"/>
        <v>17</v>
      </c>
      <c r="F67" s="33">
        <f t="shared" si="28"/>
        <v>9</v>
      </c>
      <c r="G67" s="33" t="str">
        <f t="shared" si="29"/>
        <v>6X139</v>
      </c>
      <c r="H67" s="33" t="str">
        <f>MID(D67,21,1)</f>
        <v>C</v>
      </c>
      <c r="I67" s="33" t="str">
        <f>MID(D67,19,2)</f>
        <v>12</v>
      </c>
      <c r="J67" s="33" t="str">
        <f>MID(D67,23,2)</f>
        <v>10</v>
      </c>
      <c r="K67" s="33" t="str">
        <f>IF(MID(D67,27,2)="CG","Carbon Graphite",IF(MID(D67,27,2)="GB","Gloss Black",IF(MID(D67,27,2)="ZG","Zara Gray",IF(MID(D67,27,2)="MB","Mystic Black",IF(MID(D67,27,2)="DB","Desert Bronze",IF(MID(D67,27,2)="TG","Tungsten Graphite",IF(MID(D67,27,2)="CB","Coal Black",IF(MID(D67,27,2)="HB","Highland Bronze",IF(MID(D67,27,2)="PB","Patina Bronze",IF(MID(D67,27,2)="TM","Titanium Machine"))))))))))</f>
        <v>Tungsten Graphite</v>
      </c>
      <c r="L67" s="33" t="s">
        <v>8</v>
      </c>
      <c r="M67" s="33" t="s">
        <v>26</v>
      </c>
      <c r="N67" s="37"/>
      <c r="O67" s="73">
        <v>349</v>
      </c>
      <c r="P67" s="105" t="str">
        <f t="shared" si="8"/>
        <v>OUT OF STOCK</v>
      </c>
      <c r="Q67" s="127">
        <v>0</v>
      </c>
      <c r="R67" s="127"/>
    </row>
    <row r="68" spans="1:18" ht="23.25" customHeight="1" x14ac:dyDescent="0.25">
      <c r="A68" s="136"/>
      <c r="B68" s="49" t="s">
        <v>34</v>
      </c>
      <c r="C68" s="50" t="str">
        <f t="shared" si="26"/>
        <v>VR602</v>
      </c>
      <c r="D68" s="50" t="s">
        <v>19</v>
      </c>
      <c r="E68" s="50" t="str">
        <f t="shared" si="27"/>
        <v>17</v>
      </c>
      <c r="F68" s="50">
        <f t="shared" si="28"/>
        <v>9</v>
      </c>
      <c r="G68" s="50" t="str">
        <f t="shared" si="29"/>
        <v>6X139</v>
      </c>
      <c r="H68" s="50" t="str">
        <f>MID(D68,21,1)</f>
        <v>C</v>
      </c>
      <c r="I68" s="50" t="str">
        <f>MID(D68,19,2)</f>
        <v>12</v>
      </c>
      <c r="J68" s="50" t="str">
        <f>MID(D68,23,2)</f>
        <v>10</v>
      </c>
      <c r="K68" s="50" t="str">
        <f>IF(MID(D68,27,2)="CG","Carbon Graphite",IF(MID(D68,27,2)="GB","Gloss Black",IF(MID(D68,27,2)="ZG","Zara Gray",IF(MID(D68,27,2)="MB","Mystic Black",IF(MID(D68,27,2)="DB","Desert Bronze",IF(MID(D68,27,2)="TG","Tungsten Graphite",IF(MID(D68,27,2)="CB","Coal Black",IF(MID(D68,27,2)="HB","Highland Bronze",IF(MID(D68,27,2)="PB","Patina Bronze",IF(MID(D68,27,2)="TM","Titanium Machine"))))))))))</f>
        <v>Coal Black</v>
      </c>
      <c r="L68" s="50" t="s">
        <v>8</v>
      </c>
      <c r="M68" s="50" t="s">
        <v>26</v>
      </c>
      <c r="N68" s="51"/>
      <c r="O68" s="74">
        <v>349</v>
      </c>
      <c r="P68" s="107" t="str">
        <f t="shared" si="8"/>
        <v>IN STOCK</v>
      </c>
      <c r="Q68" s="127">
        <v>85</v>
      </c>
      <c r="R68" s="127"/>
    </row>
    <row r="69" spans="1:18" ht="23.25" customHeight="1" x14ac:dyDescent="0.25">
      <c r="A69" s="136"/>
      <c r="B69" s="30" t="s">
        <v>34</v>
      </c>
      <c r="C69" s="33" t="str">
        <f t="shared" si="26"/>
        <v>VR602</v>
      </c>
      <c r="D69" s="33" t="s">
        <v>18</v>
      </c>
      <c r="E69" s="33" t="str">
        <f t="shared" si="27"/>
        <v>17</v>
      </c>
      <c r="F69" s="33">
        <f t="shared" si="28"/>
        <v>9</v>
      </c>
      <c r="G69" s="33" t="str">
        <f t="shared" si="29"/>
        <v>6X139</v>
      </c>
      <c r="H69" s="33" t="str">
        <f>MID(D69,21,1)</f>
        <v>C</v>
      </c>
      <c r="I69" s="33" t="str">
        <f>MID(D69,19,2)</f>
        <v>12</v>
      </c>
      <c r="J69" s="33" t="str">
        <f>MID(D69,23,2)</f>
        <v>10</v>
      </c>
      <c r="K69" s="33" t="str">
        <f>IF(MID(D69,27,2)="CG","Carbon Graphite",IF(MID(D69,27,2)="GB","Gloss Black",IF(MID(D69,27,2)="ZG","Zara Gray",IF(MID(D69,27,2)="MB","Mystic Black",IF(MID(D69,27,2)="DB","Desert Bronze",IF(MID(D69,27,2)="TG","Tungsten Graphite",IF(MID(D69,27,2)="CB","Coal Black",IF(MID(D69,27,2)="HB","Highland Bronze",IF(MID(D69,27,2)="PB","Patina Bronze",IF(MID(D69,27,2)="TM","Titanium Machine"))))))))))</f>
        <v>Highland Bronze</v>
      </c>
      <c r="L69" s="33" t="s">
        <v>8</v>
      </c>
      <c r="M69" s="33" t="s">
        <v>26</v>
      </c>
      <c r="N69" s="37"/>
      <c r="O69" s="73">
        <v>349</v>
      </c>
      <c r="P69" s="108" t="str">
        <f t="shared" si="8"/>
        <v>IN STOCK</v>
      </c>
      <c r="Q69" s="127">
        <v>14</v>
      </c>
      <c r="R69" s="127"/>
    </row>
    <row r="70" spans="1:18" ht="23.25" customHeight="1" x14ac:dyDescent="0.25">
      <c r="A70" s="136"/>
      <c r="B70" s="49" t="s">
        <v>34</v>
      </c>
      <c r="C70" s="50" t="str">
        <f t="shared" si="26"/>
        <v>VR602</v>
      </c>
      <c r="D70" s="50" t="s">
        <v>16</v>
      </c>
      <c r="E70" s="50" t="str">
        <f t="shared" si="27"/>
        <v>20</v>
      </c>
      <c r="F70" s="50">
        <f t="shared" si="28"/>
        <v>9</v>
      </c>
      <c r="G70" s="50" t="str">
        <f t="shared" si="29"/>
        <v>6X139</v>
      </c>
      <c r="H70" s="50" t="str">
        <f>MID(D70,20,1)</f>
        <v>C</v>
      </c>
      <c r="I70" s="50" t="str">
        <f>MID(D70,18,2)</f>
        <v>18</v>
      </c>
      <c r="J70" s="50" t="str">
        <f>MID(D70,22,2)</f>
        <v>10</v>
      </c>
      <c r="K70" s="50" t="str">
        <f>IF(MID(D70,26,2)="CG","Carbon Graphite",IF(MID(D70,26,2)="GB","Gloss Black",IF(MID(D70,26,2)="ZG","Zara Gray",IF(MID(D70,26,2)="MB","Mystic Black",IF(MID(D70,26,2)="DB","Desert Bronze",IF(MID(D70,26,2)="TG","Tungsten Graphite",IF(MID(D70,26,2)="CB","Coal Black",IF(MID(D70,26,2)="HB","Highland Bronze",IF(MID(D70,26,2)="PB","Patina Bronze",IF(MID(D70,26,2)="TM","Titanium Machine"))))))))))</f>
        <v>Carbon Graphite</v>
      </c>
      <c r="L70" s="50" t="s">
        <v>1</v>
      </c>
      <c r="M70" s="50" t="s">
        <v>33</v>
      </c>
      <c r="N70" s="51"/>
      <c r="O70" s="74">
        <v>549</v>
      </c>
      <c r="P70" s="107" t="str">
        <f t="shared" si="8"/>
        <v>IN STOCK</v>
      </c>
      <c r="Q70" s="127">
        <v>47</v>
      </c>
      <c r="R70" s="127"/>
    </row>
    <row r="71" spans="1:18" ht="23.25" customHeight="1" x14ac:dyDescent="0.25">
      <c r="A71" s="136"/>
      <c r="B71" s="30" t="s">
        <v>34</v>
      </c>
      <c r="C71" s="33" t="str">
        <f t="shared" si="26"/>
        <v>VR602</v>
      </c>
      <c r="D71" s="33" t="s">
        <v>13</v>
      </c>
      <c r="E71" s="33" t="str">
        <f t="shared" si="27"/>
        <v>20</v>
      </c>
      <c r="F71" s="33">
        <f t="shared" si="28"/>
        <v>9</v>
      </c>
      <c r="G71" s="33" t="str">
        <f t="shared" si="29"/>
        <v>6X139</v>
      </c>
      <c r="H71" s="33" t="str">
        <f>MID(D71,20,1)</f>
        <v>C</v>
      </c>
      <c r="I71" s="33" t="str">
        <f>MID(D71,18,2)</f>
        <v>18</v>
      </c>
      <c r="J71" s="33" t="str">
        <f>MID(D71,22,2)</f>
        <v>10</v>
      </c>
      <c r="K71" s="33" t="str">
        <f>IF(MID(D71,26,2)="CG","Carbon Graphite",IF(MID(D71,26,2)="GB","Gloss Black",IF(MID(D71,26,2)="ZG","Zara Gray",IF(MID(D71,26,2)="MB","Mystic Black",IF(MID(D71,26,2)="DB","Desert Bronze",IF(MID(D71,26,2)="TG","Tungsten Graphite",IF(MID(D71,26,2)="CB","Coal Black",IF(MID(D71,26,2)="HB","Highland Bronze",IF(MID(D71,26,2)="PB","Patina Bronze",IF(MID(D71,26,2)="TM","Titanium Machine"))))))))))</f>
        <v>Mystic Black</v>
      </c>
      <c r="L71" s="33" t="s">
        <v>1</v>
      </c>
      <c r="M71" s="33" t="s">
        <v>33</v>
      </c>
      <c r="N71" s="39"/>
      <c r="O71" s="73">
        <v>549</v>
      </c>
      <c r="P71" s="108" t="str">
        <f t="shared" si="8"/>
        <v>IN STOCK</v>
      </c>
      <c r="Q71" s="127">
        <v>21</v>
      </c>
      <c r="R71" s="127"/>
    </row>
    <row r="72" spans="1:18" ht="23.25" customHeight="1" x14ac:dyDescent="0.25">
      <c r="A72" s="136"/>
      <c r="B72" s="49" t="s">
        <v>30</v>
      </c>
      <c r="C72" s="50" t="str">
        <f t="shared" si="26"/>
        <v>VR501</v>
      </c>
      <c r="D72" s="50" t="s">
        <v>32</v>
      </c>
      <c r="E72" s="50" t="str">
        <f t="shared" si="27"/>
        <v>20</v>
      </c>
      <c r="F72" s="50">
        <f t="shared" si="28"/>
        <v>9</v>
      </c>
      <c r="G72" s="50" t="str">
        <f t="shared" si="29"/>
        <v>5X150</v>
      </c>
      <c r="H72" s="50" t="str">
        <f>MID(D72,20,1)</f>
        <v>C</v>
      </c>
      <c r="I72" s="50" t="str">
        <f>MID(D72,18,2)</f>
        <v>18</v>
      </c>
      <c r="J72" s="50" t="str">
        <f>MID(D72,22,2)</f>
        <v>11</v>
      </c>
      <c r="K72" s="50" t="str">
        <f>IF(MID(D72,26,2)="CG","Carbon Graphite",IF(MID(D72,26,2)="GB","Gloss Black",IF(MID(D72,26,2)="ZG","Zara Gray",IF(MID(D72,26,2)="MB","Mystic Black",IF(MID(D72,26,2)="DB","Desert Bronze",IF(MID(D72,26,2)="TG","Tungsten Graphite",IF(MID(D72,26,2)="CB","Coal Black",IF(MID(D72,26,2)="HB","Highland Bronze",IF(MID(D72,26,2)="PB","Patina Bronze",IF(MID(D72,26,2)="TM","Titanium Machine"))))))))))</f>
        <v>Carbon Graphite</v>
      </c>
      <c r="L72" s="50" t="s">
        <v>1</v>
      </c>
      <c r="M72" s="50" t="s">
        <v>12</v>
      </c>
      <c r="N72" s="51"/>
      <c r="O72" s="74">
        <v>549</v>
      </c>
      <c r="P72" s="107" t="str">
        <f t="shared" si="8"/>
        <v>IN STOCK</v>
      </c>
      <c r="Q72" s="127">
        <v>15</v>
      </c>
      <c r="R72" s="127"/>
    </row>
    <row r="73" spans="1:18" ht="24" customHeight="1" thickBot="1" x14ac:dyDescent="0.3">
      <c r="A73" s="137"/>
      <c r="B73" s="30" t="s">
        <v>30</v>
      </c>
      <c r="C73" s="33" t="str">
        <f t="shared" si="26"/>
        <v>VR501</v>
      </c>
      <c r="D73" s="33" t="s">
        <v>29</v>
      </c>
      <c r="E73" s="33" t="str">
        <f t="shared" si="27"/>
        <v>20</v>
      </c>
      <c r="F73" s="33">
        <f t="shared" si="28"/>
        <v>9</v>
      </c>
      <c r="G73" s="33" t="str">
        <f t="shared" si="29"/>
        <v>5X150</v>
      </c>
      <c r="H73" s="33" t="str">
        <f>MID(D73,20,1)</f>
        <v>C</v>
      </c>
      <c r="I73" s="33" t="str">
        <f>MID(D73,18,2)</f>
        <v>18</v>
      </c>
      <c r="J73" s="33" t="str">
        <f>MID(D73,22,2)</f>
        <v>11</v>
      </c>
      <c r="K73" s="33" t="str">
        <f>IF(MID(D73,26,2)="CG","Carbon Graphite",IF(MID(D73,26,2)="GB","Gloss Black",IF(MID(D73,26,2)="ZG","Zara Gray",IF(MID(D73,26,2)="MB","Mystic Black",IF(MID(D73,26,2)="DB","Desert Bronze",IF(MID(D73,26,2)="TG","Tungsten Graphite",IF(MID(D73,26,2)="CB","Coal Black",IF(MID(D73,26,2)="HB","Highland Bronze",IF(MID(D73,26,2)="PB","Patina Bronze",IF(MID(D73,26,2)="TM","Titanium Machine"))))))))))</f>
        <v>Mystic Black</v>
      </c>
      <c r="L73" s="33" t="s">
        <v>1</v>
      </c>
      <c r="M73" s="33" t="s">
        <v>12</v>
      </c>
      <c r="N73" s="37"/>
      <c r="O73" s="73">
        <v>549</v>
      </c>
      <c r="P73" s="105" t="str">
        <f t="shared" si="8"/>
        <v>OUT OF STOCK</v>
      </c>
      <c r="Q73" s="127">
        <v>0</v>
      </c>
      <c r="R73" s="127"/>
    </row>
    <row r="74" spans="1:18" ht="23.25" customHeight="1" x14ac:dyDescent="0.25">
      <c r="A74" s="138" t="s">
        <v>25</v>
      </c>
      <c r="B74" s="56" t="s">
        <v>27</v>
      </c>
      <c r="C74" s="57" t="str">
        <f t="shared" si="26"/>
        <v>VR602</v>
      </c>
      <c r="D74" s="57" t="s">
        <v>20</v>
      </c>
      <c r="E74" s="57" t="str">
        <f t="shared" si="27"/>
        <v>17</v>
      </c>
      <c r="F74" s="57">
        <f t="shared" si="28"/>
        <v>9</v>
      </c>
      <c r="G74" s="57" t="str">
        <f t="shared" si="29"/>
        <v>6X139</v>
      </c>
      <c r="H74" s="57" t="str">
        <f>MID(D74,21,1)</f>
        <v>C</v>
      </c>
      <c r="I74" s="57" t="str">
        <f>MID(D74,19,2)</f>
        <v>12</v>
      </c>
      <c r="J74" s="57" t="str">
        <f>MID(D74,23,2)</f>
        <v>10</v>
      </c>
      <c r="K74" s="57" t="str">
        <f>IF(MID(D74,27,2)="CG","Carbon Graphite",IF(MID(D74,27,2)="GB","Gloss Black",IF(MID(D74,27,2)="ZG","Zara Gray",IF(MID(D74,27,2)="MB","Mystic Black",IF(MID(D74,27,2)="DB","Desert Bronze",IF(MID(D74,27,2)="TG","Tungsten Graphite",IF(MID(D74,27,2)="CB","Coal Black",IF(MID(D74,27,2)="HB","Highland Bronze",IF(MID(D74,27,2)="PB","Patina Bronze",IF(MID(D74,27,2)="TM","Titanium Machine"))))))))))</f>
        <v>Tungsten Graphite</v>
      </c>
      <c r="L74" s="57" t="s">
        <v>8</v>
      </c>
      <c r="M74" s="57" t="s">
        <v>28</v>
      </c>
      <c r="N74" s="58"/>
      <c r="O74" s="77">
        <v>349</v>
      </c>
      <c r="P74" s="111" t="str">
        <f t="shared" si="8"/>
        <v>OUT OF STOCK</v>
      </c>
      <c r="Q74" s="127">
        <v>0</v>
      </c>
      <c r="R74" s="127"/>
    </row>
    <row r="75" spans="1:18" ht="23.25" customHeight="1" x14ac:dyDescent="0.25">
      <c r="A75" s="133"/>
      <c r="B75" s="32" t="s">
        <v>27</v>
      </c>
      <c r="C75" s="35" t="str">
        <f t="shared" si="26"/>
        <v>VR602</v>
      </c>
      <c r="D75" s="35" t="s">
        <v>19</v>
      </c>
      <c r="E75" s="35" t="str">
        <f t="shared" si="27"/>
        <v>17</v>
      </c>
      <c r="F75" s="35">
        <f t="shared" si="28"/>
        <v>9</v>
      </c>
      <c r="G75" s="35" t="str">
        <f t="shared" si="29"/>
        <v>6X139</v>
      </c>
      <c r="H75" s="35" t="str">
        <f>MID(D75,21,1)</f>
        <v>C</v>
      </c>
      <c r="I75" s="35" t="str">
        <f>MID(D75,19,2)</f>
        <v>12</v>
      </c>
      <c r="J75" s="35" t="str">
        <f>MID(D75,23,2)</f>
        <v>10</v>
      </c>
      <c r="K75" s="35" t="str">
        <f>IF(MID(D75,27,2)="CG","Carbon Graphite",IF(MID(D75,27,2)="GB","Gloss Black",IF(MID(D75,27,2)="ZG","Zara Gray",IF(MID(D75,27,2)="MB","Mystic Black",IF(MID(D75,27,2)="DB","Desert Bronze",IF(MID(D75,27,2)="TG","Tungsten Graphite",IF(MID(D75,27,2)="CB","Coal Black",IF(MID(D75,27,2)="HB","Highland Bronze",IF(MID(D75,27,2)="PB","Patina Bronze",IF(MID(D75,27,2)="TM","Titanium Machine"))))))))))</f>
        <v>Coal Black</v>
      </c>
      <c r="L75" s="35" t="s">
        <v>8</v>
      </c>
      <c r="M75" s="35" t="s">
        <v>28</v>
      </c>
      <c r="N75" s="39"/>
      <c r="O75" s="76">
        <v>349</v>
      </c>
      <c r="P75" s="108" t="str">
        <f t="shared" si="8"/>
        <v>IN STOCK</v>
      </c>
      <c r="Q75" s="127">
        <v>85</v>
      </c>
      <c r="R75" s="127"/>
    </row>
    <row r="76" spans="1:18" ht="23.25" customHeight="1" x14ac:dyDescent="0.25">
      <c r="A76" s="133"/>
      <c r="B76" s="49" t="s">
        <v>27</v>
      </c>
      <c r="C76" s="50" t="str">
        <f t="shared" si="26"/>
        <v>VR602</v>
      </c>
      <c r="D76" s="50" t="s">
        <v>18</v>
      </c>
      <c r="E76" s="50" t="str">
        <f t="shared" si="27"/>
        <v>17</v>
      </c>
      <c r="F76" s="50">
        <f t="shared" si="28"/>
        <v>9</v>
      </c>
      <c r="G76" s="50" t="str">
        <f t="shared" si="29"/>
        <v>6X139</v>
      </c>
      <c r="H76" s="50" t="str">
        <f>MID(D76,21,1)</f>
        <v>C</v>
      </c>
      <c r="I76" s="50" t="str">
        <f>MID(D76,19,2)</f>
        <v>12</v>
      </c>
      <c r="J76" s="50" t="str">
        <f>MID(D76,23,2)</f>
        <v>10</v>
      </c>
      <c r="K76" s="50" t="str">
        <f>IF(MID(D76,27,2)="CG","Carbon Graphite",IF(MID(D76,27,2)="GB","Gloss Black",IF(MID(D76,27,2)="ZG","Zara Gray",IF(MID(D76,27,2)="MB","Mystic Black",IF(MID(D76,27,2)="DB","Desert Bronze",IF(MID(D76,27,2)="TG","Tungsten Graphite",IF(MID(D76,27,2)="CB","Coal Black",IF(MID(D76,27,2)="HB","Highland Bronze",IF(MID(D76,27,2)="PB","Patina Bronze",IF(MID(D76,27,2)="TM","Titanium Machine"))))))))))</f>
        <v>Highland Bronze</v>
      </c>
      <c r="L76" s="50" t="s">
        <v>8</v>
      </c>
      <c r="M76" s="50" t="s">
        <v>28</v>
      </c>
      <c r="N76" s="51"/>
      <c r="O76" s="74">
        <v>349</v>
      </c>
      <c r="P76" s="107" t="str">
        <f t="shared" si="8"/>
        <v>IN STOCK</v>
      </c>
      <c r="Q76" s="127">
        <v>14</v>
      </c>
      <c r="R76" s="127"/>
    </row>
    <row r="77" spans="1:18" ht="23.25" customHeight="1" x14ac:dyDescent="0.25">
      <c r="A77" s="133"/>
      <c r="B77" s="30" t="s">
        <v>27</v>
      </c>
      <c r="C77" s="33" t="str">
        <f t="shared" si="26"/>
        <v>VR602</v>
      </c>
      <c r="D77" s="33" t="s">
        <v>16</v>
      </c>
      <c r="E77" s="33" t="str">
        <f t="shared" si="27"/>
        <v>20</v>
      </c>
      <c r="F77" s="33">
        <f t="shared" si="28"/>
        <v>9</v>
      </c>
      <c r="G77" s="33" t="str">
        <f t="shared" si="29"/>
        <v>6X139</v>
      </c>
      <c r="H77" s="33" t="str">
        <f>MID(D77,20,1)</f>
        <v>C</v>
      </c>
      <c r="I77" s="33" t="str">
        <f>MID(D77,18,2)</f>
        <v>18</v>
      </c>
      <c r="J77" s="33" t="str">
        <f>MID(D77,22,2)</f>
        <v>10</v>
      </c>
      <c r="K77" s="33" t="str">
        <f>IF(MID(D77,26,2)="CG","Carbon Graphite",IF(MID(D77,26,2)="GB","Gloss Black",IF(MID(D77,26,2)="ZG","Zara Gray",IF(MID(D77,26,2)="MB","Mystic Black",IF(MID(D77,26,2)="DB","Desert Bronze",IF(MID(D77,26,2)="TG","Tungsten Graphite",IF(MID(D77,26,2)="CB","Coal Black",IF(MID(D77,26,2)="HB","Highland Bronze",IF(MID(D77,26,2)="PB","Patina Bronze",IF(MID(D77,26,2)="TM","Titanium Machine"))))))))))</f>
        <v>Carbon Graphite</v>
      </c>
      <c r="L77" s="33" t="s">
        <v>1</v>
      </c>
      <c r="M77" s="33" t="s">
        <v>23</v>
      </c>
      <c r="N77" s="37"/>
      <c r="O77" s="73">
        <v>549</v>
      </c>
      <c r="P77" s="108" t="str">
        <f t="shared" si="8"/>
        <v>IN STOCK</v>
      </c>
      <c r="Q77" s="127">
        <v>47</v>
      </c>
      <c r="R77" s="127"/>
    </row>
    <row r="78" spans="1:18" ht="23.25" customHeight="1" x14ac:dyDescent="0.25">
      <c r="A78" s="133"/>
      <c r="B78" s="49" t="s">
        <v>27</v>
      </c>
      <c r="C78" s="50" t="str">
        <f t="shared" si="26"/>
        <v>VR602</v>
      </c>
      <c r="D78" s="50" t="s">
        <v>13</v>
      </c>
      <c r="E78" s="50" t="str">
        <f t="shared" si="27"/>
        <v>20</v>
      </c>
      <c r="F78" s="50">
        <f t="shared" si="28"/>
        <v>9</v>
      </c>
      <c r="G78" s="50" t="str">
        <f t="shared" si="29"/>
        <v>6X139</v>
      </c>
      <c r="H78" s="50" t="str">
        <f>MID(D78,20,1)</f>
        <v>C</v>
      </c>
      <c r="I78" s="50" t="str">
        <f>MID(D78,18,2)</f>
        <v>18</v>
      </c>
      <c r="J78" s="50" t="str">
        <f>MID(D78,22,2)</f>
        <v>10</v>
      </c>
      <c r="K78" s="50" t="str">
        <f>IF(MID(D78,26,2)="CG","Carbon Graphite",IF(MID(D78,26,2)="GB","Gloss Black",IF(MID(D78,26,2)="ZG","Zara Gray",IF(MID(D78,26,2)="MB","Mystic Black",IF(MID(D78,26,2)="DB","Desert Bronze",IF(MID(D78,26,2)="TG","Tungsten Graphite",IF(MID(D78,26,2)="CB","Coal Black",IF(MID(D78,26,2)="HB","Highland Bronze",IF(MID(D78,26,2)="PB","Patina Bronze",IF(MID(D78,26,2)="TM","Titanium Machine"))))))))))</f>
        <v>Mystic Black</v>
      </c>
      <c r="L78" s="50" t="s">
        <v>1</v>
      </c>
      <c r="M78" s="50" t="s">
        <v>23</v>
      </c>
      <c r="N78" s="51"/>
      <c r="O78" s="74">
        <v>549</v>
      </c>
      <c r="P78" s="107" t="str">
        <f t="shared" si="8"/>
        <v>IN STOCK</v>
      </c>
      <c r="Q78" s="127">
        <v>21</v>
      </c>
      <c r="R78" s="127"/>
    </row>
    <row r="79" spans="1:18" ht="23.25" customHeight="1" x14ac:dyDescent="0.25">
      <c r="A79" s="133"/>
      <c r="B79" s="32" t="s">
        <v>24</v>
      </c>
      <c r="C79" s="35" t="str">
        <f t="shared" si="26"/>
        <v>VR602</v>
      </c>
      <c r="D79" s="35" t="s">
        <v>20</v>
      </c>
      <c r="E79" s="35" t="str">
        <f t="shared" si="27"/>
        <v>17</v>
      </c>
      <c r="F79" s="35">
        <f t="shared" si="28"/>
        <v>9</v>
      </c>
      <c r="G79" s="35" t="str">
        <f t="shared" si="29"/>
        <v>6X139</v>
      </c>
      <c r="H79" s="35" t="str">
        <f>MID(D79,21,1)</f>
        <v>C</v>
      </c>
      <c r="I79" s="35" t="str">
        <f>MID(D79,19,2)</f>
        <v>12</v>
      </c>
      <c r="J79" s="35" t="str">
        <f>MID(D79,23,2)</f>
        <v>10</v>
      </c>
      <c r="K79" s="35" t="str">
        <f>IF(MID(D79,27,2)="CG","Carbon Graphite",IF(MID(D79,27,2)="GB","Gloss Black",IF(MID(D79,27,2)="ZG","Zara Gray",IF(MID(D79,27,2)="MB","Mystic Black",IF(MID(D79,27,2)="DB","Desert Bronze",IF(MID(D79,27,2)="TG","Tungsten Graphite",IF(MID(D79,27,2)="CB","Coal Black",IF(MID(D79,27,2)="HB","Highland Bronze",IF(MID(D79,27,2)="PB","Patina Bronze",IF(MID(D79,27,2)="TM","Titanium Machine"))))))))))</f>
        <v>Tungsten Graphite</v>
      </c>
      <c r="L79" s="35" t="s">
        <v>8</v>
      </c>
      <c r="M79" s="35" t="s">
        <v>26</v>
      </c>
      <c r="N79" s="39"/>
      <c r="O79" s="76">
        <v>349</v>
      </c>
      <c r="P79" s="105" t="str">
        <f t="shared" si="8"/>
        <v>OUT OF STOCK</v>
      </c>
      <c r="Q79" s="127">
        <v>0</v>
      </c>
      <c r="R79" s="127"/>
    </row>
    <row r="80" spans="1:18" ht="23.25" customHeight="1" x14ac:dyDescent="0.25">
      <c r="A80" s="133"/>
      <c r="B80" s="49" t="s">
        <v>24</v>
      </c>
      <c r="C80" s="50" t="str">
        <f t="shared" si="26"/>
        <v>VR602</v>
      </c>
      <c r="D80" s="50" t="s">
        <v>19</v>
      </c>
      <c r="E80" s="50" t="str">
        <f t="shared" si="27"/>
        <v>17</v>
      </c>
      <c r="F80" s="50">
        <f t="shared" si="28"/>
        <v>9</v>
      </c>
      <c r="G80" s="50" t="str">
        <f t="shared" si="29"/>
        <v>6X139</v>
      </c>
      <c r="H80" s="50" t="str">
        <f>MID(D80,21,1)</f>
        <v>C</v>
      </c>
      <c r="I80" s="50" t="str">
        <f>MID(D80,19,2)</f>
        <v>12</v>
      </c>
      <c r="J80" s="50" t="str">
        <f>MID(D80,23,2)</f>
        <v>10</v>
      </c>
      <c r="K80" s="50" t="str">
        <f>IF(MID(D80,27,2)="CG","Carbon Graphite",IF(MID(D80,27,2)="GB","Gloss Black",IF(MID(D80,27,2)="ZG","Zara Gray",IF(MID(D80,27,2)="MB","Mystic Black",IF(MID(D80,27,2)="DB","Desert Bronze",IF(MID(D80,27,2)="TG","Tungsten Graphite",IF(MID(D80,27,2)="CB","Coal Black",IF(MID(D80,27,2)="HB","Highland Bronze",IF(MID(D80,27,2)="PB","Patina Bronze",IF(MID(D80,27,2)="TM","Titanium Machine"))))))))))</f>
        <v>Coal Black</v>
      </c>
      <c r="L80" s="50" t="s">
        <v>8</v>
      </c>
      <c r="M80" s="50" t="s">
        <v>26</v>
      </c>
      <c r="N80" s="51"/>
      <c r="O80" s="74">
        <v>349</v>
      </c>
      <c r="P80" s="107" t="str">
        <f t="shared" si="8"/>
        <v>IN STOCK</v>
      </c>
      <c r="Q80" s="127">
        <v>85</v>
      </c>
      <c r="R80" s="127"/>
    </row>
    <row r="81" spans="1:18" ht="23.25" customHeight="1" x14ac:dyDescent="0.25">
      <c r="A81" s="133"/>
      <c r="B81" s="30" t="s">
        <v>24</v>
      </c>
      <c r="C81" s="33" t="str">
        <f t="shared" si="26"/>
        <v>VR602</v>
      </c>
      <c r="D81" s="33" t="s">
        <v>18</v>
      </c>
      <c r="E81" s="33" t="str">
        <f t="shared" si="27"/>
        <v>17</v>
      </c>
      <c r="F81" s="33">
        <f t="shared" si="28"/>
        <v>9</v>
      </c>
      <c r="G81" s="33" t="str">
        <f t="shared" si="29"/>
        <v>6X139</v>
      </c>
      <c r="H81" s="33" t="str">
        <f>MID(D81,21,1)</f>
        <v>C</v>
      </c>
      <c r="I81" s="33" t="str">
        <f>MID(D81,19,2)</f>
        <v>12</v>
      </c>
      <c r="J81" s="33" t="str">
        <f>MID(D81,23,2)</f>
        <v>10</v>
      </c>
      <c r="K81" s="33" t="str">
        <f>IF(MID(D81,27,2)="CG","Carbon Graphite",IF(MID(D81,27,2)="GB","Gloss Black",IF(MID(D81,27,2)="ZG","Zara Gray",IF(MID(D81,27,2)="MB","Mystic Black",IF(MID(D81,27,2)="DB","Desert Bronze",IF(MID(D81,27,2)="TG","Tungsten Graphite",IF(MID(D81,27,2)="CB","Coal Black",IF(MID(D81,27,2)="HB","Highland Bronze",IF(MID(D81,27,2)="PB","Patina Bronze",IF(MID(D81,27,2)="TM","Titanium Machine"))))))))))</f>
        <v>Highland Bronze</v>
      </c>
      <c r="L81" s="33" t="s">
        <v>8</v>
      </c>
      <c r="M81" s="33" t="s">
        <v>26</v>
      </c>
      <c r="N81" s="37"/>
      <c r="O81" s="73">
        <v>349</v>
      </c>
      <c r="P81" s="108" t="str">
        <f t="shared" si="8"/>
        <v>IN STOCK</v>
      </c>
      <c r="Q81" s="127">
        <v>14</v>
      </c>
      <c r="R81" s="127"/>
    </row>
    <row r="82" spans="1:18" ht="23.25" customHeight="1" x14ac:dyDescent="0.25">
      <c r="A82" s="133"/>
      <c r="B82" s="49" t="s">
        <v>24</v>
      </c>
      <c r="C82" s="50" t="str">
        <f t="shared" ref="C82:C113" si="40">LEFT(D82,5)</f>
        <v>VR602</v>
      </c>
      <c r="D82" s="50" t="s">
        <v>16</v>
      </c>
      <c r="E82" s="50" t="str">
        <f t="shared" ref="E82:E113" si="41">MID(D82,7,2)</f>
        <v>20</v>
      </c>
      <c r="F82" s="50">
        <f t="shared" ref="F82:F113" si="42">MID(D82,9,3)/10</f>
        <v>9</v>
      </c>
      <c r="G82" s="50" t="str">
        <f t="shared" ref="G82:G113" si="43">MID(D82,13,1)&amp;"X"&amp;MID(D82,14,3)</f>
        <v>6X139</v>
      </c>
      <c r="H82" s="50" t="str">
        <f>MID(D82,20,1)</f>
        <v>C</v>
      </c>
      <c r="I82" s="50" t="str">
        <f>MID(D82,18,2)</f>
        <v>18</v>
      </c>
      <c r="J82" s="50" t="str">
        <f>MID(D82,22,2)</f>
        <v>10</v>
      </c>
      <c r="K82" s="50" t="str">
        <f>IF(MID(D82,26,2)="CG","Carbon Graphite",IF(MID(D82,26,2)="GB","Gloss Black",IF(MID(D82,26,2)="ZG","Zara Gray",IF(MID(D82,26,2)="MB","Mystic Black",IF(MID(D82,26,2)="DB","Desert Bronze",IF(MID(D82,26,2)="TG","Tungsten Graphite",IF(MID(D82,26,2)="CB","Coal Black",IF(MID(D82,26,2)="HB","Highland Bronze",IF(MID(D82,26,2)="PB","Patina Bronze",IF(MID(D82,26,2)="TM","Titanium Machine"))))))))))</f>
        <v>Carbon Graphite</v>
      </c>
      <c r="L82" s="50" t="s">
        <v>1</v>
      </c>
      <c r="M82" s="50" t="s">
        <v>23</v>
      </c>
      <c r="N82" s="51"/>
      <c r="O82" s="74">
        <v>549</v>
      </c>
      <c r="P82" s="107" t="str">
        <f t="shared" si="8"/>
        <v>IN STOCK</v>
      </c>
      <c r="Q82" s="127">
        <v>47</v>
      </c>
      <c r="R82" s="127"/>
    </row>
    <row r="83" spans="1:18" ht="24" customHeight="1" thickBot="1" x14ac:dyDescent="0.3">
      <c r="A83" s="134"/>
      <c r="B83" s="30" t="s">
        <v>24</v>
      </c>
      <c r="C83" s="33" t="str">
        <f t="shared" si="40"/>
        <v>VR602</v>
      </c>
      <c r="D83" s="33" t="s">
        <v>13</v>
      </c>
      <c r="E83" s="33" t="str">
        <f t="shared" si="41"/>
        <v>20</v>
      </c>
      <c r="F83" s="33">
        <f t="shared" si="42"/>
        <v>9</v>
      </c>
      <c r="G83" s="33" t="str">
        <f t="shared" si="43"/>
        <v>6X139</v>
      </c>
      <c r="H83" s="33" t="str">
        <f>MID(D83,20,1)</f>
        <v>C</v>
      </c>
      <c r="I83" s="33" t="str">
        <f>MID(D83,18,2)</f>
        <v>18</v>
      </c>
      <c r="J83" s="33" t="str">
        <f>MID(D83,22,2)</f>
        <v>10</v>
      </c>
      <c r="K83" s="33" t="str">
        <f>IF(MID(D83,26,2)="CG","Carbon Graphite",IF(MID(D83,26,2)="GB","Gloss Black",IF(MID(D83,26,2)="ZG","Zara Gray",IF(MID(D83,26,2)="MB","Mystic Black",IF(MID(D83,26,2)="DB","Desert Bronze",IF(MID(D83,26,2)="TG","Tungsten Graphite",IF(MID(D83,26,2)="CB","Coal Black",IF(MID(D83,26,2)="HB","Highland Bronze",IF(MID(D83,26,2)="PB","Patina Bronze",IF(MID(D83,26,2)="TM","Titanium Machine"))))))))))</f>
        <v>Mystic Black</v>
      </c>
      <c r="L83" s="33" t="s">
        <v>1</v>
      </c>
      <c r="M83" s="33" t="s">
        <v>23</v>
      </c>
      <c r="N83" s="37"/>
      <c r="O83" s="73">
        <v>549</v>
      </c>
      <c r="P83" s="108" t="str">
        <f t="shared" ref="P83:P139" si="44">IF(Q83&gt;=$Q$1,"IN STOCK",IF(AND(Q83&lt;$Q$1,Q83&gt;=$Q$2),"LOW STOCK","OUT OF STOCK"))</f>
        <v>IN STOCK</v>
      </c>
      <c r="Q83" s="127">
        <v>21</v>
      </c>
      <c r="R83" s="127"/>
    </row>
    <row r="84" spans="1:18" ht="23.25" customHeight="1" x14ac:dyDescent="0.25">
      <c r="A84" s="138" t="s">
        <v>22</v>
      </c>
      <c r="B84" s="56" t="s">
        <v>21</v>
      </c>
      <c r="C84" s="57" t="str">
        <f t="shared" si="40"/>
        <v>VR602</v>
      </c>
      <c r="D84" s="57" t="s">
        <v>20</v>
      </c>
      <c r="E84" s="57" t="str">
        <f t="shared" si="41"/>
        <v>17</v>
      </c>
      <c r="F84" s="57">
        <f t="shared" si="42"/>
        <v>9</v>
      </c>
      <c r="G84" s="57" t="str">
        <f t="shared" si="43"/>
        <v>6X139</v>
      </c>
      <c r="H84" s="57" t="str">
        <f>MID(D84,21,1)</f>
        <v>C</v>
      </c>
      <c r="I84" s="57" t="str">
        <f>MID(D84,19,2)</f>
        <v>12</v>
      </c>
      <c r="J84" s="57" t="str">
        <f>MID(D84,23,2)</f>
        <v>10</v>
      </c>
      <c r="K84" s="57" t="str">
        <f>IF(MID(D84,27,2)="CG","Carbon Graphite",IF(MID(D84,27,2)="GB","Gloss Black",IF(MID(D84,27,2)="ZG","Zara Gray",IF(MID(D84,27,2)="MB","Mystic Black",IF(MID(D84,27,2)="DB","Desert Bronze",IF(MID(D84,27,2)="TG","Tungsten Graphite",IF(MID(D84,27,2)="CB","Coal Black",IF(MID(D84,27,2)="HB","Highland Bronze",IF(MID(D84,27,2)="PB","Patina Bronze",IF(MID(D84,27,2)="TM","Titanium Machine"))))))))))</f>
        <v>Tungsten Graphite</v>
      </c>
      <c r="L84" s="57" t="s">
        <v>8</v>
      </c>
      <c r="M84" s="57" t="s">
        <v>17</v>
      </c>
      <c r="N84" s="58"/>
      <c r="O84" s="77">
        <v>349</v>
      </c>
      <c r="P84" s="111" t="str">
        <f t="shared" si="44"/>
        <v>OUT OF STOCK</v>
      </c>
      <c r="Q84" s="127">
        <v>0</v>
      </c>
      <c r="R84" s="127"/>
    </row>
    <row r="85" spans="1:18" ht="23.25" customHeight="1" x14ac:dyDescent="0.25">
      <c r="A85" s="133"/>
      <c r="B85" s="32" t="s">
        <v>21</v>
      </c>
      <c r="C85" s="35" t="str">
        <f t="shared" si="40"/>
        <v>VR602</v>
      </c>
      <c r="D85" s="35" t="s">
        <v>19</v>
      </c>
      <c r="E85" s="35" t="str">
        <f t="shared" si="41"/>
        <v>17</v>
      </c>
      <c r="F85" s="35">
        <f t="shared" si="42"/>
        <v>9</v>
      </c>
      <c r="G85" s="35" t="str">
        <f t="shared" si="43"/>
        <v>6X139</v>
      </c>
      <c r="H85" s="35" t="str">
        <f>MID(D85,21,1)</f>
        <v>C</v>
      </c>
      <c r="I85" s="35" t="str">
        <f>MID(D85,19,2)</f>
        <v>12</v>
      </c>
      <c r="J85" s="35" t="str">
        <f>MID(D85,23,2)</f>
        <v>10</v>
      </c>
      <c r="K85" s="35" t="str">
        <f>IF(MID(D85,27,2)="CG","Carbon Graphite",IF(MID(D85,27,2)="GB","Gloss Black",IF(MID(D85,27,2)="ZG","Zara Gray",IF(MID(D85,27,2)="MB","Mystic Black",IF(MID(D85,27,2)="DB","Desert Bronze",IF(MID(D85,27,2)="TG","Tungsten Graphite",IF(MID(D85,27,2)="CB","Coal Black",IF(MID(D85,27,2)="HB","Highland Bronze",IF(MID(D85,27,2)="PB","Patina Bronze",IF(MID(D85,27,2)="TM","Titanium Machine"))))))))))</f>
        <v>Coal Black</v>
      </c>
      <c r="L85" s="35" t="s">
        <v>8</v>
      </c>
      <c r="M85" s="35" t="s">
        <v>17</v>
      </c>
      <c r="N85" s="39"/>
      <c r="O85" s="76">
        <v>349</v>
      </c>
      <c r="P85" s="108" t="str">
        <f t="shared" si="44"/>
        <v>IN STOCK</v>
      </c>
      <c r="Q85" s="127">
        <v>85</v>
      </c>
      <c r="R85" s="127"/>
    </row>
    <row r="86" spans="1:18" ht="23.25" customHeight="1" x14ac:dyDescent="0.25">
      <c r="A86" s="133"/>
      <c r="B86" s="52" t="s">
        <v>21</v>
      </c>
      <c r="C86" s="53" t="str">
        <f t="shared" si="40"/>
        <v>VR602</v>
      </c>
      <c r="D86" s="53" t="s">
        <v>18</v>
      </c>
      <c r="E86" s="53" t="str">
        <f t="shared" si="41"/>
        <v>17</v>
      </c>
      <c r="F86" s="53">
        <f t="shared" si="42"/>
        <v>9</v>
      </c>
      <c r="G86" s="53" t="str">
        <f t="shared" si="43"/>
        <v>6X139</v>
      </c>
      <c r="H86" s="53" t="str">
        <f>MID(D86,21,1)</f>
        <v>C</v>
      </c>
      <c r="I86" s="53" t="str">
        <f>MID(D86,19,2)</f>
        <v>12</v>
      </c>
      <c r="J86" s="53" t="str">
        <f>MID(D86,23,2)</f>
        <v>10</v>
      </c>
      <c r="K86" s="53" t="str">
        <f>IF(MID(D86,27,2)="CG","Carbon Graphite",IF(MID(D86,27,2)="GB","Gloss Black",IF(MID(D86,27,2)="ZG","Zara Gray",IF(MID(D86,27,2)="MB","Mystic Black",IF(MID(D86,27,2)="DB","Desert Bronze",IF(MID(D86,27,2)="TG","Tungsten Graphite",IF(MID(D86,27,2)="CB","Coal Black",IF(MID(D86,27,2)="HB","Highland Bronze",IF(MID(D86,27,2)="PB","Patina Bronze",IF(MID(D86,27,2)="TM","Titanium Machine"))))))))))</f>
        <v>Highland Bronze</v>
      </c>
      <c r="L86" s="53" t="s">
        <v>8</v>
      </c>
      <c r="M86" s="53" t="s">
        <v>17</v>
      </c>
      <c r="N86" s="54"/>
      <c r="O86" s="75">
        <v>349</v>
      </c>
      <c r="P86" s="107" t="str">
        <f t="shared" si="44"/>
        <v>IN STOCK</v>
      </c>
      <c r="Q86" s="127">
        <v>14</v>
      </c>
      <c r="R86" s="127"/>
    </row>
    <row r="87" spans="1:18" ht="23.25" customHeight="1" x14ac:dyDescent="0.25">
      <c r="A87" s="133"/>
      <c r="B87" s="32" t="s">
        <v>21</v>
      </c>
      <c r="C87" s="35" t="str">
        <f t="shared" si="40"/>
        <v>VR602</v>
      </c>
      <c r="D87" s="35" t="s">
        <v>16</v>
      </c>
      <c r="E87" s="35" t="str">
        <f t="shared" si="41"/>
        <v>20</v>
      </c>
      <c r="F87" s="35">
        <f t="shared" si="42"/>
        <v>9</v>
      </c>
      <c r="G87" s="35" t="str">
        <f t="shared" si="43"/>
        <v>6X139</v>
      </c>
      <c r="H87" s="35" t="str">
        <f>MID(D87,20,1)</f>
        <v>C</v>
      </c>
      <c r="I87" s="35" t="str">
        <f>MID(D87,18,2)</f>
        <v>18</v>
      </c>
      <c r="J87" s="35" t="str">
        <f>MID(D87,22,2)</f>
        <v>10</v>
      </c>
      <c r="K87" s="35" t="str">
        <f>IF(MID(D87,26,2)="CG","Carbon Graphite",IF(MID(D87,26,2)="GB","Gloss Black",IF(MID(D87,26,2)="ZG","Zara Gray",IF(MID(D87,26,2)="MB","Mystic Black",IF(MID(D87,26,2)="DB","Desert Bronze",IF(MID(D87,26,2)="TG","Tungsten Graphite",IF(MID(D87,26,2)="CB","Coal Black",IF(MID(D87,26,2)="HB","Highland Bronze",IF(MID(D87,26,2)="PB","Patina Bronze",IF(MID(D87,26,2)="TM","Titanium Machine"))))))))))</f>
        <v>Carbon Graphite</v>
      </c>
      <c r="L87" s="35" t="s">
        <v>1</v>
      </c>
      <c r="M87" s="35" t="s">
        <v>12</v>
      </c>
      <c r="N87" s="39"/>
      <c r="O87" s="76">
        <v>549</v>
      </c>
      <c r="P87" s="108" t="str">
        <f t="shared" si="44"/>
        <v>IN STOCK</v>
      </c>
      <c r="Q87" s="127">
        <v>47</v>
      </c>
      <c r="R87" s="127"/>
    </row>
    <row r="88" spans="1:18" ht="23.25" customHeight="1" x14ac:dyDescent="0.25">
      <c r="A88" s="133"/>
      <c r="B88" s="52" t="s">
        <v>21</v>
      </c>
      <c r="C88" s="53" t="str">
        <f t="shared" si="40"/>
        <v>VR602</v>
      </c>
      <c r="D88" s="53" t="s">
        <v>13</v>
      </c>
      <c r="E88" s="53" t="str">
        <f t="shared" si="41"/>
        <v>20</v>
      </c>
      <c r="F88" s="53">
        <f t="shared" si="42"/>
        <v>9</v>
      </c>
      <c r="G88" s="53" t="str">
        <f t="shared" si="43"/>
        <v>6X139</v>
      </c>
      <c r="H88" s="53" t="str">
        <f>MID(D88,20,1)</f>
        <v>C</v>
      </c>
      <c r="I88" s="53" t="str">
        <f>MID(D88,18,2)</f>
        <v>18</v>
      </c>
      <c r="J88" s="53" t="str">
        <f>MID(D88,22,2)</f>
        <v>10</v>
      </c>
      <c r="K88" s="53" t="str">
        <f>IF(MID(D88,26,2)="CG","Carbon Graphite",IF(MID(D88,26,2)="GB","Gloss Black",IF(MID(D88,26,2)="ZG","Zara Gray",IF(MID(D88,26,2)="MB","Mystic Black",IF(MID(D88,26,2)="DB","Desert Bronze",IF(MID(D88,26,2)="TG","Tungsten Graphite",IF(MID(D88,26,2)="CB","Coal Black",IF(MID(D88,26,2)="HB","Highland Bronze",IF(MID(D88,26,2)="PB","Patina Bronze",IF(MID(D88,26,2)="TM","Titanium Machine"))))))))))</f>
        <v>Mystic Black</v>
      </c>
      <c r="L88" s="53" t="s">
        <v>1</v>
      </c>
      <c r="M88" s="53" t="s">
        <v>12</v>
      </c>
      <c r="N88" s="54"/>
      <c r="O88" s="75">
        <v>549</v>
      </c>
      <c r="P88" s="107" t="str">
        <f t="shared" si="44"/>
        <v>IN STOCK</v>
      </c>
      <c r="Q88" s="127">
        <v>21</v>
      </c>
      <c r="R88" s="127"/>
    </row>
    <row r="89" spans="1:18" ht="23.25" customHeight="1" x14ac:dyDescent="0.25">
      <c r="A89" s="133"/>
      <c r="B89" s="32" t="s">
        <v>92</v>
      </c>
      <c r="C89" s="35" t="str">
        <f t="shared" si="40"/>
        <v>VR601</v>
      </c>
      <c r="D89" s="35" t="s">
        <v>48</v>
      </c>
      <c r="E89" s="35" t="str">
        <f t="shared" si="41"/>
        <v>20</v>
      </c>
      <c r="F89" s="35">
        <f t="shared" si="42"/>
        <v>9</v>
      </c>
      <c r="G89" s="35" t="str">
        <f t="shared" si="43"/>
        <v>6X139</v>
      </c>
      <c r="H89" s="35" t="str">
        <f>MID(D89,19,1)</f>
        <v>C</v>
      </c>
      <c r="I89" s="33" t="str">
        <f>MID(D89,18,1)</f>
        <v>0</v>
      </c>
      <c r="J89" s="33" t="str">
        <f>MID(D89,21,2)</f>
        <v>10</v>
      </c>
      <c r="K89" s="35" t="str">
        <f>IF(MID(D89,25,2)="CG","Carbon Graphite",IF(MID(D89,25,2)="GB","Gloss Black",IF(MID(D89,25,2)="ZG","Zara Gray",IF(MID(D89,25,2)="MB","Mystic Black",IF(MID(D89,25,2)="DB","Desert Bronze",IF(MID(D89,25,2)="TG","Tungsten Graphite",IF(MID(D89,25,2)="CB","Coal Black",IF(MID(D89,25,2)="HB","Highland Bronze",IF(MID(D89,25,2)="PB","Patina Bronze",IF(MID(D89,25,2)="TM","Titanium Machine"))))))))))</f>
        <v>Carbon Graphite</v>
      </c>
      <c r="L89" s="35" t="s">
        <v>43</v>
      </c>
      <c r="M89" s="35" t="s">
        <v>90</v>
      </c>
      <c r="N89" s="39" t="s">
        <v>91</v>
      </c>
      <c r="O89" s="73">
        <v>549</v>
      </c>
      <c r="P89" s="116" t="str">
        <f t="shared" si="44"/>
        <v>OUT OF STOCK</v>
      </c>
      <c r="Q89" s="127">
        <v>1</v>
      </c>
      <c r="R89" s="127"/>
    </row>
    <row r="90" spans="1:18" ht="23.25" customHeight="1" x14ac:dyDescent="0.25">
      <c r="A90" s="133"/>
      <c r="B90" s="52" t="s">
        <v>92</v>
      </c>
      <c r="C90" s="53" t="str">
        <f t="shared" si="40"/>
        <v>VR601</v>
      </c>
      <c r="D90" s="53" t="s">
        <v>47</v>
      </c>
      <c r="E90" s="53" t="str">
        <f t="shared" si="41"/>
        <v>20</v>
      </c>
      <c r="F90" s="53">
        <f t="shared" si="42"/>
        <v>9</v>
      </c>
      <c r="G90" s="53" t="str">
        <f t="shared" si="43"/>
        <v>6X139</v>
      </c>
      <c r="H90" s="53" t="str">
        <f t="shared" ref="H90:H94" si="45">MID(D90,19,1)</f>
        <v>C</v>
      </c>
      <c r="I90" s="50" t="str">
        <f t="shared" ref="I90:I94" si="46">MID(D90,18,1)</f>
        <v>0</v>
      </c>
      <c r="J90" s="50" t="str">
        <f t="shared" ref="J90:J94" si="47">MID(D90,21,2)</f>
        <v>10</v>
      </c>
      <c r="K90" s="53" t="str">
        <f t="shared" ref="K90:K94" si="48">IF(MID(D90,25,2)="CG","Carbon Graphite",IF(MID(D90,25,2)="GB","Gloss Black",IF(MID(D90,25,2)="ZG","Zara Gray",IF(MID(D90,25,2)="MB","Mystic Black",IF(MID(D90,25,2)="DB","Desert Bronze",IF(MID(D90,25,2)="TG","Tungsten Graphite",IF(MID(D90,25,2)="CB","Coal Black",IF(MID(D90,25,2)="HB","Highland Bronze",IF(MID(D90,25,2)="PB","Patina Bronze",IF(MID(D90,25,2)="TM","Titanium Machine"))))))))))</f>
        <v>Mystic Black</v>
      </c>
      <c r="L90" s="53" t="s">
        <v>43</v>
      </c>
      <c r="M90" s="53" t="s">
        <v>90</v>
      </c>
      <c r="N90" s="54" t="s">
        <v>91</v>
      </c>
      <c r="O90" s="74">
        <v>549</v>
      </c>
      <c r="P90" s="117" t="str">
        <f t="shared" si="44"/>
        <v>OUT OF STOCK</v>
      </c>
      <c r="Q90" s="127">
        <v>0</v>
      </c>
      <c r="R90" s="127"/>
    </row>
    <row r="91" spans="1:18" ht="23.25" customHeight="1" x14ac:dyDescent="0.25">
      <c r="A91" s="133"/>
      <c r="B91" s="32" t="s">
        <v>92</v>
      </c>
      <c r="C91" s="35" t="str">
        <f t="shared" si="40"/>
        <v>VR601</v>
      </c>
      <c r="D91" s="35" t="s">
        <v>46</v>
      </c>
      <c r="E91" s="35" t="str">
        <f t="shared" si="41"/>
        <v>20</v>
      </c>
      <c r="F91" s="35">
        <f t="shared" si="42"/>
        <v>9</v>
      </c>
      <c r="G91" s="35" t="str">
        <f t="shared" si="43"/>
        <v>6X139</v>
      </c>
      <c r="H91" s="35" t="str">
        <f t="shared" si="45"/>
        <v>C</v>
      </c>
      <c r="I91" s="33" t="str">
        <f t="shared" si="46"/>
        <v>0</v>
      </c>
      <c r="J91" s="33" t="str">
        <f t="shared" si="47"/>
        <v>10</v>
      </c>
      <c r="K91" s="35" t="str">
        <f t="shared" si="48"/>
        <v>Desert Bronze</v>
      </c>
      <c r="L91" s="35" t="s">
        <v>43</v>
      </c>
      <c r="M91" s="35" t="s">
        <v>90</v>
      </c>
      <c r="N91" s="39" t="s">
        <v>91</v>
      </c>
      <c r="O91" s="73">
        <v>549</v>
      </c>
      <c r="P91" s="116" t="str">
        <f t="shared" si="44"/>
        <v>OUT OF STOCK</v>
      </c>
      <c r="Q91" s="127">
        <v>2</v>
      </c>
      <c r="R91" s="127"/>
    </row>
    <row r="92" spans="1:18" ht="23.25" customHeight="1" x14ac:dyDescent="0.25">
      <c r="A92" s="133"/>
      <c r="B92" s="52" t="s">
        <v>93</v>
      </c>
      <c r="C92" s="53" t="str">
        <f t="shared" si="40"/>
        <v>VR601</v>
      </c>
      <c r="D92" s="53" t="s">
        <v>48</v>
      </c>
      <c r="E92" s="53" t="str">
        <f t="shared" si="41"/>
        <v>20</v>
      </c>
      <c r="F92" s="53">
        <f t="shared" si="42"/>
        <v>9</v>
      </c>
      <c r="G92" s="53" t="str">
        <f t="shared" si="43"/>
        <v>6X139</v>
      </c>
      <c r="H92" s="53" t="str">
        <f t="shared" si="45"/>
        <v>C</v>
      </c>
      <c r="I92" s="50" t="str">
        <f t="shared" si="46"/>
        <v>0</v>
      </c>
      <c r="J92" s="50" t="str">
        <f t="shared" si="47"/>
        <v>10</v>
      </c>
      <c r="K92" s="53" t="str">
        <f t="shared" si="48"/>
        <v>Carbon Graphite</v>
      </c>
      <c r="L92" s="53" t="s">
        <v>43</v>
      </c>
      <c r="M92" s="53" t="s">
        <v>90</v>
      </c>
      <c r="N92" s="54" t="s">
        <v>91</v>
      </c>
      <c r="O92" s="74">
        <v>549</v>
      </c>
      <c r="P92" s="117" t="str">
        <f t="shared" si="44"/>
        <v>OUT OF STOCK</v>
      </c>
      <c r="Q92" s="127">
        <v>1</v>
      </c>
      <c r="R92" s="127"/>
    </row>
    <row r="93" spans="1:18" ht="23.25" customHeight="1" x14ac:dyDescent="0.25">
      <c r="A93" s="133"/>
      <c r="B93" s="32" t="s">
        <v>93</v>
      </c>
      <c r="C93" s="35" t="str">
        <f t="shared" si="40"/>
        <v>VR601</v>
      </c>
      <c r="D93" s="35" t="s">
        <v>47</v>
      </c>
      <c r="E93" s="35" t="str">
        <f t="shared" si="41"/>
        <v>20</v>
      </c>
      <c r="F93" s="35">
        <f t="shared" si="42"/>
        <v>9</v>
      </c>
      <c r="G93" s="35" t="str">
        <f t="shared" si="43"/>
        <v>6X139</v>
      </c>
      <c r="H93" s="35" t="str">
        <f t="shared" si="45"/>
        <v>C</v>
      </c>
      <c r="I93" s="33" t="str">
        <f t="shared" si="46"/>
        <v>0</v>
      </c>
      <c r="J93" s="33" t="str">
        <f t="shared" si="47"/>
        <v>10</v>
      </c>
      <c r="K93" s="35" t="str">
        <f t="shared" si="48"/>
        <v>Mystic Black</v>
      </c>
      <c r="L93" s="35" t="s">
        <v>43</v>
      </c>
      <c r="M93" s="35" t="s">
        <v>90</v>
      </c>
      <c r="N93" s="39" t="s">
        <v>91</v>
      </c>
      <c r="O93" s="73">
        <v>549</v>
      </c>
      <c r="P93" s="105" t="str">
        <f t="shared" si="44"/>
        <v>OUT OF STOCK</v>
      </c>
      <c r="Q93" s="127">
        <v>0</v>
      </c>
      <c r="R93" s="127"/>
    </row>
    <row r="94" spans="1:18" ht="23.25" customHeight="1" x14ac:dyDescent="0.25">
      <c r="A94" s="133"/>
      <c r="B94" s="52" t="s">
        <v>93</v>
      </c>
      <c r="C94" s="53" t="str">
        <f t="shared" si="40"/>
        <v>VR601</v>
      </c>
      <c r="D94" s="53" t="s">
        <v>46</v>
      </c>
      <c r="E94" s="53" t="str">
        <f t="shared" si="41"/>
        <v>20</v>
      </c>
      <c r="F94" s="53">
        <f t="shared" si="42"/>
        <v>9</v>
      </c>
      <c r="G94" s="53" t="str">
        <f t="shared" si="43"/>
        <v>6X139</v>
      </c>
      <c r="H94" s="53" t="str">
        <f t="shared" si="45"/>
        <v>C</v>
      </c>
      <c r="I94" s="53" t="str">
        <f t="shared" si="46"/>
        <v>0</v>
      </c>
      <c r="J94" s="50" t="str">
        <f t="shared" si="47"/>
        <v>10</v>
      </c>
      <c r="K94" s="53" t="str">
        <f t="shared" si="48"/>
        <v>Desert Bronze</v>
      </c>
      <c r="L94" s="53" t="s">
        <v>43</v>
      </c>
      <c r="M94" s="53" t="s">
        <v>90</v>
      </c>
      <c r="N94" s="54" t="s">
        <v>91</v>
      </c>
      <c r="O94" s="74">
        <v>549</v>
      </c>
      <c r="P94" s="106" t="str">
        <f t="shared" si="44"/>
        <v>OUT OF STOCK</v>
      </c>
      <c r="Q94" s="127">
        <v>2</v>
      </c>
      <c r="R94" s="127"/>
    </row>
    <row r="95" spans="1:18" ht="23.25" customHeight="1" x14ac:dyDescent="0.25">
      <c r="A95" s="133"/>
      <c r="B95" s="32" t="s">
        <v>94</v>
      </c>
      <c r="C95" s="35" t="str">
        <f t="shared" si="40"/>
        <v>VR602</v>
      </c>
      <c r="D95" s="35" t="s">
        <v>16</v>
      </c>
      <c r="E95" s="35" t="str">
        <f t="shared" si="41"/>
        <v>20</v>
      </c>
      <c r="F95" s="35">
        <f t="shared" si="42"/>
        <v>9</v>
      </c>
      <c r="G95" s="35" t="str">
        <f t="shared" si="43"/>
        <v>6X139</v>
      </c>
      <c r="H95" s="35" t="str">
        <f>MID(D95,20,1)</f>
        <v>C</v>
      </c>
      <c r="I95" s="35" t="str">
        <f>MID(D95,18,2)</f>
        <v>18</v>
      </c>
      <c r="J95" s="35" t="str">
        <f t="shared" ref="J95:J100" si="49">MID(D95,22,2)</f>
        <v>10</v>
      </c>
      <c r="K95" s="35" t="str">
        <f>IF(MID(D95,26,2)="CG","Carbon Graphite",IF(MID(D95,26,2)="GB","Gloss Black",IF(MID(D95,26,2)="ZG","Zara Gray",IF(MID(D95,26,2)="MB","Mystic Black",IF(MID(D95,26,2)="DB","Desert Bronze",IF(MID(D95,26,2)="TG","Tungsten Graphite",IF(MID(D95,26,2)="CB","Coal Black",IF(MID(D95,26,2)="HB","Highland Bronze",IF(MID(D95,26,2)="PB","Patina Bronze",IF(MID(D95,26,2)="TM","Titanium Machine"))))))))))</f>
        <v>Carbon Graphite</v>
      </c>
      <c r="L95" s="35" t="s">
        <v>1</v>
      </c>
      <c r="M95" s="35" t="s">
        <v>12</v>
      </c>
      <c r="N95" s="39" t="s">
        <v>91</v>
      </c>
      <c r="O95" s="76">
        <v>549</v>
      </c>
      <c r="P95" s="108" t="str">
        <f t="shared" si="44"/>
        <v>IN STOCK</v>
      </c>
      <c r="Q95" s="127">
        <v>47</v>
      </c>
      <c r="R95" s="127"/>
    </row>
    <row r="96" spans="1:18" ht="23.25" customHeight="1" x14ac:dyDescent="0.25">
      <c r="A96" s="133"/>
      <c r="B96" s="52" t="s">
        <v>94</v>
      </c>
      <c r="C96" s="53" t="str">
        <f t="shared" si="40"/>
        <v>VR602</v>
      </c>
      <c r="D96" s="53" t="s">
        <v>13</v>
      </c>
      <c r="E96" s="53" t="str">
        <f t="shared" si="41"/>
        <v>20</v>
      </c>
      <c r="F96" s="53">
        <f t="shared" si="42"/>
        <v>9</v>
      </c>
      <c r="G96" s="53" t="str">
        <f t="shared" si="43"/>
        <v>6X139</v>
      </c>
      <c r="H96" s="53" t="str">
        <f t="shared" ref="H96:H100" si="50">MID(D96,20,1)</f>
        <v>C</v>
      </c>
      <c r="I96" s="53" t="str">
        <f t="shared" ref="I96:I100" si="51">MID(D96,18,2)</f>
        <v>18</v>
      </c>
      <c r="J96" s="53" t="str">
        <f t="shared" si="49"/>
        <v>10</v>
      </c>
      <c r="K96" s="53" t="str">
        <f t="shared" ref="K96:K100" si="52">IF(MID(D96,26,2)="CG","Carbon Graphite",IF(MID(D96,26,2)="GB","Gloss Black",IF(MID(D96,26,2)="ZG","Zara Gray",IF(MID(D96,26,2)="MB","Mystic Black",IF(MID(D96,26,2)="DB","Desert Bronze",IF(MID(D96,26,2)="TG","Tungsten Graphite",IF(MID(D96,26,2)="CB","Coal Black",IF(MID(D96,26,2)="HB","Highland Bronze",IF(MID(D96,26,2)="PB","Patina Bronze",IF(MID(D96,26,2)="TM","Titanium Machine"))))))))))</f>
        <v>Mystic Black</v>
      </c>
      <c r="L96" s="53" t="s">
        <v>1</v>
      </c>
      <c r="M96" s="53" t="s">
        <v>12</v>
      </c>
      <c r="N96" s="54" t="s">
        <v>91</v>
      </c>
      <c r="O96" s="75">
        <v>549</v>
      </c>
      <c r="P96" s="107" t="str">
        <f t="shared" si="44"/>
        <v>IN STOCK</v>
      </c>
      <c r="Q96" s="127">
        <v>21</v>
      </c>
      <c r="R96" s="127"/>
    </row>
    <row r="97" spans="1:18" ht="23.25" customHeight="1" x14ac:dyDescent="0.25">
      <c r="A97" s="133"/>
      <c r="B97" s="32" t="s">
        <v>94</v>
      </c>
      <c r="C97" s="35" t="str">
        <f t="shared" si="40"/>
        <v>VR602</v>
      </c>
      <c r="D97" s="35" t="s">
        <v>44</v>
      </c>
      <c r="E97" s="35" t="str">
        <f t="shared" si="41"/>
        <v>20</v>
      </c>
      <c r="F97" s="35">
        <f t="shared" si="42"/>
        <v>9</v>
      </c>
      <c r="G97" s="35" t="str">
        <f t="shared" si="43"/>
        <v>6X139</v>
      </c>
      <c r="H97" s="35" t="str">
        <f t="shared" si="50"/>
        <v>C</v>
      </c>
      <c r="I97" s="35" t="str">
        <f t="shared" si="51"/>
        <v>18</v>
      </c>
      <c r="J97" s="35" t="str">
        <f t="shared" si="49"/>
        <v>10</v>
      </c>
      <c r="K97" s="35" t="str">
        <f t="shared" si="52"/>
        <v>Desert Bronze</v>
      </c>
      <c r="L97" s="35" t="s">
        <v>1</v>
      </c>
      <c r="M97" s="35" t="s">
        <v>12</v>
      </c>
      <c r="N97" s="39" t="s">
        <v>91</v>
      </c>
      <c r="O97" s="76">
        <v>549</v>
      </c>
      <c r="P97" s="105" t="str">
        <f t="shared" si="44"/>
        <v>OUT OF STOCK</v>
      </c>
      <c r="Q97" s="127">
        <v>1</v>
      </c>
      <c r="R97" s="127"/>
    </row>
    <row r="98" spans="1:18" ht="23.25" customHeight="1" x14ac:dyDescent="0.25">
      <c r="A98" s="133"/>
      <c r="B98" s="52" t="s">
        <v>95</v>
      </c>
      <c r="C98" s="53" t="str">
        <f t="shared" si="40"/>
        <v>VR602</v>
      </c>
      <c r="D98" s="53" t="s">
        <v>16</v>
      </c>
      <c r="E98" s="53" t="str">
        <f t="shared" si="41"/>
        <v>20</v>
      </c>
      <c r="F98" s="53">
        <f t="shared" si="42"/>
        <v>9</v>
      </c>
      <c r="G98" s="53" t="str">
        <f t="shared" si="43"/>
        <v>6X139</v>
      </c>
      <c r="H98" s="53" t="str">
        <f t="shared" si="50"/>
        <v>C</v>
      </c>
      <c r="I98" s="53" t="str">
        <f t="shared" si="51"/>
        <v>18</v>
      </c>
      <c r="J98" s="53" t="str">
        <f t="shared" si="49"/>
        <v>10</v>
      </c>
      <c r="K98" s="53" t="str">
        <f t="shared" si="52"/>
        <v>Carbon Graphite</v>
      </c>
      <c r="L98" s="53" t="s">
        <v>1</v>
      </c>
      <c r="M98" s="53" t="s">
        <v>12</v>
      </c>
      <c r="N98" s="54" t="s">
        <v>91</v>
      </c>
      <c r="O98" s="75">
        <v>549</v>
      </c>
      <c r="P98" s="107" t="str">
        <f t="shared" si="44"/>
        <v>IN STOCK</v>
      </c>
      <c r="Q98" s="127">
        <v>47</v>
      </c>
      <c r="R98" s="127"/>
    </row>
    <row r="99" spans="1:18" ht="23.25" customHeight="1" x14ac:dyDescent="0.25">
      <c r="A99" s="133"/>
      <c r="B99" s="32" t="s">
        <v>95</v>
      </c>
      <c r="C99" s="35" t="str">
        <f t="shared" si="40"/>
        <v>VR602</v>
      </c>
      <c r="D99" s="35" t="s">
        <v>13</v>
      </c>
      <c r="E99" s="35" t="str">
        <f t="shared" si="41"/>
        <v>20</v>
      </c>
      <c r="F99" s="35">
        <f t="shared" si="42"/>
        <v>9</v>
      </c>
      <c r="G99" s="35" t="str">
        <f t="shared" si="43"/>
        <v>6X139</v>
      </c>
      <c r="H99" s="35" t="str">
        <f t="shared" si="50"/>
        <v>C</v>
      </c>
      <c r="I99" s="35" t="str">
        <f t="shared" si="51"/>
        <v>18</v>
      </c>
      <c r="J99" s="35" t="str">
        <f t="shared" si="49"/>
        <v>10</v>
      </c>
      <c r="K99" s="35" t="str">
        <f t="shared" si="52"/>
        <v>Mystic Black</v>
      </c>
      <c r="L99" s="35" t="s">
        <v>1</v>
      </c>
      <c r="M99" s="35" t="s">
        <v>12</v>
      </c>
      <c r="N99" s="39" t="s">
        <v>91</v>
      </c>
      <c r="O99" s="76">
        <v>549</v>
      </c>
      <c r="P99" s="108" t="str">
        <f t="shared" si="44"/>
        <v>IN STOCK</v>
      </c>
      <c r="Q99" s="127">
        <v>21</v>
      </c>
      <c r="R99" s="127"/>
    </row>
    <row r="100" spans="1:18" ht="24" customHeight="1" thickBot="1" x14ac:dyDescent="0.3">
      <c r="A100" s="134"/>
      <c r="B100" s="52" t="s">
        <v>95</v>
      </c>
      <c r="C100" s="53" t="str">
        <f t="shared" si="40"/>
        <v>VR602</v>
      </c>
      <c r="D100" s="53" t="s">
        <v>44</v>
      </c>
      <c r="E100" s="53" t="str">
        <f t="shared" si="41"/>
        <v>20</v>
      </c>
      <c r="F100" s="53">
        <f t="shared" si="42"/>
        <v>9</v>
      </c>
      <c r="G100" s="53" t="str">
        <f t="shared" si="43"/>
        <v>6X139</v>
      </c>
      <c r="H100" s="53" t="str">
        <f t="shared" si="50"/>
        <v>C</v>
      </c>
      <c r="I100" s="53" t="str">
        <f t="shared" si="51"/>
        <v>18</v>
      </c>
      <c r="J100" s="53" t="str">
        <f t="shared" si="49"/>
        <v>10</v>
      </c>
      <c r="K100" s="53" t="str">
        <f t="shared" si="52"/>
        <v>Desert Bronze</v>
      </c>
      <c r="L100" s="53" t="s">
        <v>1</v>
      </c>
      <c r="M100" s="53" t="s">
        <v>12</v>
      </c>
      <c r="N100" s="54" t="s">
        <v>91</v>
      </c>
      <c r="O100" s="75">
        <v>549</v>
      </c>
      <c r="P100" s="106" t="str">
        <f t="shared" si="44"/>
        <v>OUT OF STOCK</v>
      </c>
      <c r="Q100" s="127">
        <v>1</v>
      </c>
      <c r="R100" s="127"/>
    </row>
    <row r="101" spans="1:18" ht="23.25" customHeight="1" x14ac:dyDescent="0.25">
      <c r="A101" s="135" t="s">
        <v>15</v>
      </c>
      <c r="B101" s="31" t="s">
        <v>14</v>
      </c>
      <c r="C101" s="34" t="str">
        <f t="shared" si="40"/>
        <v>VR602</v>
      </c>
      <c r="D101" s="34" t="s">
        <v>20</v>
      </c>
      <c r="E101" s="34" t="str">
        <f t="shared" si="41"/>
        <v>17</v>
      </c>
      <c r="F101" s="34">
        <f t="shared" si="42"/>
        <v>9</v>
      </c>
      <c r="G101" s="34" t="str">
        <f t="shared" si="43"/>
        <v>6X139</v>
      </c>
      <c r="H101" s="34" t="str">
        <f>MID(D101,21,1)</f>
        <v>C</v>
      </c>
      <c r="I101" s="34" t="str">
        <f>MID(D101,19,2)</f>
        <v>12</v>
      </c>
      <c r="J101" s="34" t="str">
        <f>MID(D101,23,2)</f>
        <v>10</v>
      </c>
      <c r="K101" s="34" t="str">
        <f>IF(MID(D101,27,2)="CG","Carbon Graphite",IF(MID(D101,27,2)="GB","Gloss Black",IF(MID(D101,27,2)="ZG","Zara Gray",IF(MID(D101,27,2)="MB","Mystic Black",IF(MID(D101,27,2)="DB","Desert Bronze",IF(MID(D101,27,2)="TG","Tungsten Graphite",IF(MID(D101,27,2)="CB","Coal Black",IF(MID(D101,27,2)="HB","Highland Bronze",IF(MID(D101,27,2)="PB","Patina Bronze",IF(MID(D101,27,2)="TM","Titanium Machine"))))))))))</f>
        <v>Tungsten Graphite</v>
      </c>
      <c r="L101" s="34" t="s">
        <v>8</v>
      </c>
      <c r="M101" s="34" t="s">
        <v>17</v>
      </c>
      <c r="N101" s="38"/>
      <c r="O101" s="78">
        <v>349</v>
      </c>
      <c r="P101" s="110" t="str">
        <f t="shared" si="44"/>
        <v>OUT OF STOCK</v>
      </c>
      <c r="Q101" s="127">
        <v>0</v>
      </c>
      <c r="R101" s="127"/>
    </row>
    <row r="102" spans="1:18" ht="23.25" customHeight="1" x14ac:dyDescent="0.25">
      <c r="A102" s="136"/>
      <c r="B102" s="49" t="s">
        <v>14</v>
      </c>
      <c r="C102" s="50" t="str">
        <f t="shared" si="40"/>
        <v>VR602</v>
      </c>
      <c r="D102" s="50" t="s">
        <v>19</v>
      </c>
      <c r="E102" s="50" t="str">
        <f t="shared" si="41"/>
        <v>17</v>
      </c>
      <c r="F102" s="50">
        <f t="shared" si="42"/>
        <v>9</v>
      </c>
      <c r="G102" s="50" t="str">
        <f t="shared" si="43"/>
        <v>6X139</v>
      </c>
      <c r="H102" s="50" t="str">
        <f>MID(D102,21,1)</f>
        <v>C</v>
      </c>
      <c r="I102" s="50" t="str">
        <f>MID(D102,19,2)</f>
        <v>12</v>
      </c>
      <c r="J102" s="50" t="str">
        <f>MID(D102,23,2)</f>
        <v>10</v>
      </c>
      <c r="K102" s="50" t="str">
        <f>IF(MID(D102,27,2)="CG","Carbon Graphite",IF(MID(D102,27,2)="GB","Gloss Black",IF(MID(D102,27,2)="ZG","Zara Gray",IF(MID(D102,27,2)="MB","Mystic Black",IF(MID(D102,27,2)="DB","Desert Bronze",IF(MID(D102,27,2)="TG","Tungsten Graphite",IF(MID(D102,27,2)="CB","Coal Black",IF(MID(D102,27,2)="HB","Highland Bronze",IF(MID(D102,27,2)="PB","Patina Bronze",IF(MID(D102,27,2)="TM","Titanium Machine"))))))))))</f>
        <v>Coal Black</v>
      </c>
      <c r="L102" s="50" t="s">
        <v>8</v>
      </c>
      <c r="M102" s="50" t="s">
        <v>17</v>
      </c>
      <c r="N102" s="51"/>
      <c r="O102" s="74">
        <v>349</v>
      </c>
      <c r="P102" s="107" t="str">
        <f t="shared" si="44"/>
        <v>IN STOCK</v>
      </c>
      <c r="Q102" s="127">
        <v>85</v>
      </c>
      <c r="R102" s="127"/>
    </row>
    <row r="103" spans="1:18" ht="23.25" customHeight="1" x14ac:dyDescent="0.25">
      <c r="A103" s="136"/>
      <c r="B103" s="30" t="s">
        <v>14</v>
      </c>
      <c r="C103" s="33" t="str">
        <f t="shared" si="40"/>
        <v>VR602</v>
      </c>
      <c r="D103" s="33" t="s">
        <v>18</v>
      </c>
      <c r="E103" s="33" t="str">
        <f t="shared" si="41"/>
        <v>17</v>
      </c>
      <c r="F103" s="33">
        <f t="shared" si="42"/>
        <v>9</v>
      </c>
      <c r="G103" s="33" t="str">
        <f t="shared" si="43"/>
        <v>6X139</v>
      </c>
      <c r="H103" s="33" t="str">
        <f>MID(D103,21,1)</f>
        <v>C</v>
      </c>
      <c r="I103" s="33" t="str">
        <f>MID(D103,19,2)</f>
        <v>12</v>
      </c>
      <c r="J103" s="33" t="str">
        <f>MID(D103,23,2)</f>
        <v>10</v>
      </c>
      <c r="K103" s="33" t="str">
        <f>IF(MID(D103,27,2)="CG","Carbon Graphite",IF(MID(D103,27,2)="GB","Gloss Black",IF(MID(D103,27,2)="ZG","Zara Gray",IF(MID(D103,27,2)="MB","Mystic Black",IF(MID(D103,27,2)="DB","Desert Bronze",IF(MID(D103,27,2)="TG","Tungsten Graphite",IF(MID(D103,27,2)="CB","Coal Black",IF(MID(D103,27,2)="HB","Highland Bronze",IF(MID(D103,27,2)="PB","Patina Bronze",IF(MID(D103,27,2)="TM","Titanium Machine"))))))))))</f>
        <v>Highland Bronze</v>
      </c>
      <c r="L103" s="33" t="s">
        <v>8</v>
      </c>
      <c r="M103" s="33" t="s">
        <v>17</v>
      </c>
      <c r="N103" s="37"/>
      <c r="O103" s="73">
        <v>349</v>
      </c>
      <c r="P103" s="108" t="str">
        <f t="shared" si="44"/>
        <v>IN STOCK</v>
      </c>
      <c r="Q103" s="127">
        <v>14</v>
      </c>
      <c r="R103" s="127"/>
    </row>
    <row r="104" spans="1:18" ht="23.25" customHeight="1" x14ac:dyDescent="0.25">
      <c r="A104" s="136"/>
      <c r="B104" s="49" t="s">
        <v>14</v>
      </c>
      <c r="C104" s="50" t="str">
        <f t="shared" si="40"/>
        <v>VR602</v>
      </c>
      <c r="D104" s="50" t="s">
        <v>16</v>
      </c>
      <c r="E104" s="50" t="str">
        <f t="shared" si="41"/>
        <v>20</v>
      </c>
      <c r="F104" s="50">
        <f t="shared" si="42"/>
        <v>9</v>
      </c>
      <c r="G104" s="50" t="str">
        <f t="shared" si="43"/>
        <v>6X139</v>
      </c>
      <c r="H104" s="50" t="str">
        <f>MID(D104,20,1)</f>
        <v>C</v>
      </c>
      <c r="I104" s="50" t="str">
        <f>MID(D104,18,2)</f>
        <v>18</v>
      </c>
      <c r="J104" s="50" t="str">
        <f>MID(D104,22,2)</f>
        <v>10</v>
      </c>
      <c r="K104" s="50" t="str">
        <f>IF(MID(D104,26,2)="CG","Carbon Graphite",IF(MID(D104,26,2)="GB","Gloss Black",IF(MID(D104,26,2)="ZG","Zara Gray",IF(MID(D104,26,2)="MB","Mystic Black",IF(MID(D104,26,2)="DB","Desert Bronze",IF(MID(D104,26,2)="TG","Tungsten Graphite",IF(MID(D104,26,2)="CB","Coal Black",IF(MID(D104,26,2)="HB","Highland Bronze",IF(MID(D104,26,2)="PB","Patina Bronze",IF(MID(D104,26,2)="TM","Titanium Machine"))))))))))</f>
        <v>Carbon Graphite</v>
      </c>
      <c r="L104" s="50" t="s">
        <v>1</v>
      </c>
      <c r="M104" s="50" t="s">
        <v>12</v>
      </c>
      <c r="N104" s="51"/>
      <c r="O104" s="74">
        <v>549</v>
      </c>
      <c r="P104" s="107" t="str">
        <f t="shared" si="44"/>
        <v>IN STOCK</v>
      </c>
      <c r="Q104" s="127">
        <v>47</v>
      </c>
      <c r="R104" s="127"/>
    </row>
    <row r="105" spans="1:18" ht="23.25" customHeight="1" x14ac:dyDescent="0.25">
      <c r="A105" s="136"/>
      <c r="B105" s="30" t="s">
        <v>14</v>
      </c>
      <c r="C105" s="33" t="str">
        <f t="shared" si="40"/>
        <v>VR602</v>
      </c>
      <c r="D105" s="33" t="s">
        <v>13</v>
      </c>
      <c r="E105" s="33" t="str">
        <f t="shared" si="41"/>
        <v>20</v>
      </c>
      <c r="F105" s="33">
        <f t="shared" si="42"/>
        <v>9</v>
      </c>
      <c r="G105" s="33" t="str">
        <f t="shared" si="43"/>
        <v>6X139</v>
      </c>
      <c r="H105" s="33" t="str">
        <f>MID(D105,20,1)</f>
        <v>C</v>
      </c>
      <c r="I105" s="33" t="str">
        <f>MID(D105,18,2)</f>
        <v>18</v>
      </c>
      <c r="J105" s="33" t="str">
        <f>MID(D105,22,2)</f>
        <v>10</v>
      </c>
      <c r="K105" s="33" t="str">
        <f>IF(MID(D105,26,2)="CG","Carbon Graphite",IF(MID(D105,26,2)="GB","Gloss Black",IF(MID(D105,26,2)="ZG","Zara Gray",IF(MID(D105,26,2)="MB","Mystic Black",IF(MID(D105,26,2)="DB","Desert Bronze",IF(MID(D105,26,2)="TG","Tungsten Graphite",IF(MID(D105,26,2)="CB","Coal Black",IF(MID(D105,26,2)="HB","Highland Bronze",IF(MID(D105,26,2)="PB","Patina Bronze",IF(MID(D105,26,2)="TM","Titanium Machine"))))))))))</f>
        <v>Mystic Black</v>
      </c>
      <c r="L105" s="33" t="s">
        <v>1</v>
      </c>
      <c r="M105" s="33" t="s">
        <v>12</v>
      </c>
      <c r="N105" s="37"/>
      <c r="O105" s="73">
        <v>549</v>
      </c>
      <c r="P105" s="108" t="str">
        <f t="shared" si="44"/>
        <v>IN STOCK</v>
      </c>
      <c r="Q105" s="127">
        <v>21</v>
      </c>
      <c r="R105" s="127"/>
    </row>
    <row r="106" spans="1:18" ht="23.25" customHeight="1" x14ac:dyDescent="0.25">
      <c r="A106" s="136"/>
      <c r="B106" s="49" t="s">
        <v>88</v>
      </c>
      <c r="C106" s="50" t="str">
        <f t="shared" si="40"/>
        <v>VR601</v>
      </c>
      <c r="D106" s="50" t="s">
        <v>48</v>
      </c>
      <c r="E106" s="50" t="str">
        <f t="shared" si="41"/>
        <v>20</v>
      </c>
      <c r="F106" s="50">
        <f t="shared" si="42"/>
        <v>9</v>
      </c>
      <c r="G106" s="50" t="str">
        <f t="shared" si="43"/>
        <v>6X139</v>
      </c>
      <c r="H106" s="50" t="str">
        <f>MID(D106,19,1)</f>
        <v>C</v>
      </c>
      <c r="I106" s="50" t="str">
        <f t="shared" ref="I106:I111" si="53">MID(D106,18,1)</f>
        <v>0</v>
      </c>
      <c r="J106" s="50" t="str">
        <f>MID(D106,21,2)</f>
        <v>10</v>
      </c>
      <c r="K106" s="53" t="str">
        <f t="shared" ref="K106:K111" si="54">IF(MID(D106,25,2)="CG","Carbon Graphite",IF(MID(D106,25,2)="GB","Gloss Black",IF(MID(D106,25,2)="ZG","Zara Gray",IF(MID(D106,25,2)="MB","Mystic Black",IF(MID(D106,25,2)="DB","Desert Bronze",IF(MID(D106,25,2)="TG","Tungsten Graphite",IF(MID(D106,25,2)="CB","Coal Black",IF(MID(D106,25,2)="HB","Highland Bronze",IF(MID(D106,25,2)="PB","Patina Bronze",IF(MID(D106,25,2)="TM","Titanium Machine"))))))))))</f>
        <v>Carbon Graphite</v>
      </c>
      <c r="L106" s="50" t="s">
        <v>43</v>
      </c>
      <c r="M106" s="50" t="s">
        <v>90</v>
      </c>
      <c r="N106" s="51" t="s">
        <v>91</v>
      </c>
      <c r="O106" s="74">
        <v>549</v>
      </c>
      <c r="P106" s="117" t="str">
        <f t="shared" si="44"/>
        <v>OUT OF STOCK</v>
      </c>
      <c r="Q106" s="127">
        <v>1</v>
      </c>
      <c r="R106" s="127"/>
    </row>
    <row r="107" spans="1:18" ht="23.25" customHeight="1" x14ac:dyDescent="0.25">
      <c r="A107" s="136"/>
      <c r="B107" s="30" t="s">
        <v>88</v>
      </c>
      <c r="C107" s="33" t="str">
        <f t="shared" si="40"/>
        <v>VR601</v>
      </c>
      <c r="D107" s="33" t="s">
        <v>47</v>
      </c>
      <c r="E107" s="33" t="str">
        <f t="shared" si="41"/>
        <v>20</v>
      </c>
      <c r="F107" s="33">
        <f t="shared" si="42"/>
        <v>9</v>
      </c>
      <c r="G107" s="33" t="str">
        <f t="shared" si="43"/>
        <v>6X139</v>
      </c>
      <c r="H107" s="33" t="str">
        <f t="shared" ref="H107:H111" si="55">MID(D107,19,1)</f>
        <v>C</v>
      </c>
      <c r="I107" s="33" t="str">
        <f t="shared" si="53"/>
        <v>0</v>
      </c>
      <c r="J107" s="33" t="str">
        <f t="shared" ref="J107:J111" si="56">MID(D107,21,2)</f>
        <v>10</v>
      </c>
      <c r="K107" s="33" t="str">
        <f t="shared" si="54"/>
        <v>Mystic Black</v>
      </c>
      <c r="L107" s="33" t="s">
        <v>43</v>
      </c>
      <c r="M107" s="33" t="s">
        <v>90</v>
      </c>
      <c r="N107" s="37" t="s">
        <v>91</v>
      </c>
      <c r="O107" s="73">
        <v>549</v>
      </c>
      <c r="P107" s="116" t="str">
        <f t="shared" si="44"/>
        <v>OUT OF STOCK</v>
      </c>
      <c r="Q107" s="127">
        <v>0</v>
      </c>
      <c r="R107" s="127"/>
    </row>
    <row r="108" spans="1:18" ht="23.25" customHeight="1" x14ac:dyDescent="0.25">
      <c r="A108" s="136"/>
      <c r="B108" s="49" t="s">
        <v>88</v>
      </c>
      <c r="C108" s="50" t="str">
        <f t="shared" si="40"/>
        <v>VR601</v>
      </c>
      <c r="D108" s="50" t="s">
        <v>46</v>
      </c>
      <c r="E108" s="50" t="str">
        <f t="shared" si="41"/>
        <v>20</v>
      </c>
      <c r="F108" s="50">
        <f t="shared" si="42"/>
        <v>9</v>
      </c>
      <c r="G108" s="50" t="str">
        <f t="shared" si="43"/>
        <v>6X139</v>
      </c>
      <c r="H108" s="50" t="str">
        <f t="shared" si="55"/>
        <v>C</v>
      </c>
      <c r="I108" s="50" t="str">
        <f t="shared" si="53"/>
        <v>0</v>
      </c>
      <c r="J108" s="50" t="str">
        <f t="shared" si="56"/>
        <v>10</v>
      </c>
      <c r="K108" s="50" t="str">
        <f t="shared" si="54"/>
        <v>Desert Bronze</v>
      </c>
      <c r="L108" s="50" t="s">
        <v>43</v>
      </c>
      <c r="M108" s="50" t="s">
        <v>90</v>
      </c>
      <c r="N108" s="51" t="s">
        <v>91</v>
      </c>
      <c r="O108" s="74">
        <v>549</v>
      </c>
      <c r="P108" s="117" t="str">
        <f t="shared" si="44"/>
        <v>OUT OF STOCK</v>
      </c>
      <c r="Q108" s="127">
        <v>2</v>
      </c>
      <c r="R108" s="127"/>
    </row>
    <row r="109" spans="1:18" ht="23.25" customHeight="1" x14ac:dyDescent="0.25">
      <c r="A109" s="136"/>
      <c r="B109" s="30" t="s">
        <v>89</v>
      </c>
      <c r="C109" s="33" t="str">
        <f t="shared" si="40"/>
        <v>VR601</v>
      </c>
      <c r="D109" s="33" t="s">
        <v>48</v>
      </c>
      <c r="E109" s="33" t="str">
        <f t="shared" si="41"/>
        <v>20</v>
      </c>
      <c r="F109" s="33">
        <f t="shared" si="42"/>
        <v>9</v>
      </c>
      <c r="G109" s="33" t="str">
        <f t="shared" si="43"/>
        <v>6X139</v>
      </c>
      <c r="H109" s="33" t="str">
        <f t="shared" si="55"/>
        <v>C</v>
      </c>
      <c r="I109" s="33" t="str">
        <f t="shared" si="53"/>
        <v>0</v>
      </c>
      <c r="J109" s="33" t="str">
        <f t="shared" si="56"/>
        <v>10</v>
      </c>
      <c r="K109" s="33" t="str">
        <f t="shared" si="54"/>
        <v>Carbon Graphite</v>
      </c>
      <c r="L109" s="33" t="s">
        <v>43</v>
      </c>
      <c r="M109" s="33" t="s">
        <v>90</v>
      </c>
      <c r="N109" s="37" t="s">
        <v>91</v>
      </c>
      <c r="O109" s="73">
        <v>549</v>
      </c>
      <c r="P109" s="116" t="str">
        <f t="shared" si="44"/>
        <v>OUT OF STOCK</v>
      </c>
      <c r="Q109" s="127">
        <v>1</v>
      </c>
      <c r="R109" s="127"/>
    </row>
    <row r="110" spans="1:18" ht="23.25" customHeight="1" x14ac:dyDescent="0.25">
      <c r="A110" s="136"/>
      <c r="B110" s="49" t="s">
        <v>89</v>
      </c>
      <c r="C110" s="50" t="str">
        <f t="shared" si="40"/>
        <v>VR601</v>
      </c>
      <c r="D110" s="50" t="s">
        <v>47</v>
      </c>
      <c r="E110" s="50" t="str">
        <f t="shared" si="41"/>
        <v>20</v>
      </c>
      <c r="F110" s="50">
        <f t="shared" si="42"/>
        <v>9</v>
      </c>
      <c r="G110" s="50" t="str">
        <f t="shared" si="43"/>
        <v>6X139</v>
      </c>
      <c r="H110" s="50" t="str">
        <f t="shared" si="55"/>
        <v>C</v>
      </c>
      <c r="I110" s="50" t="str">
        <f t="shared" si="53"/>
        <v>0</v>
      </c>
      <c r="J110" s="50" t="str">
        <f t="shared" si="56"/>
        <v>10</v>
      </c>
      <c r="K110" s="50" t="str">
        <f t="shared" si="54"/>
        <v>Mystic Black</v>
      </c>
      <c r="L110" s="50" t="s">
        <v>43</v>
      </c>
      <c r="M110" s="50" t="s">
        <v>90</v>
      </c>
      <c r="N110" s="51" t="s">
        <v>91</v>
      </c>
      <c r="O110" s="74">
        <v>549</v>
      </c>
      <c r="P110" s="106" t="str">
        <f t="shared" si="44"/>
        <v>OUT OF STOCK</v>
      </c>
      <c r="Q110" s="127">
        <v>0</v>
      </c>
      <c r="R110" s="127"/>
    </row>
    <row r="111" spans="1:18" ht="23.25" customHeight="1" x14ac:dyDescent="0.25">
      <c r="A111" s="136"/>
      <c r="B111" s="30" t="s">
        <v>89</v>
      </c>
      <c r="C111" s="33" t="str">
        <f t="shared" si="40"/>
        <v>VR601</v>
      </c>
      <c r="D111" s="33" t="s">
        <v>46</v>
      </c>
      <c r="E111" s="33" t="str">
        <f t="shared" si="41"/>
        <v>20</v>
      </c>
      <c r="F111" s="33">
        <f t="shared" si="42"/>
        <v>9</v>
      </c>
      <c r="G111" s="33" t="str">
        <f t="shared" si="43"/>
        <v>6X139</v>
      </c>
      <c r="H111" s="33" t="str">
        <f t="shared" si="55"/>
        <v>C</v>
      </c>
      <c r="I111" s="33" t="str">
        <f t="shared" si="53"/>
        <v>0</v>
      </c>
      <c r="J111" s="33" t="str">
        <f t="shared" si="56"/>
        <v>10</v>
      </c>
      <c r="K111" s="33" t="str">
        <f t="shared" si="54"/>
        <v>Desert Bronze</v>
      </c>
      <c r="L111" s="33" t="s">
        <v>43</v>
      </c>
      <c r="M111" s="33" t="s">
        <v>90</v>
      </c>
      <c r="N111" s="39" t="s">
        <v>91</v>
      </c>
      <c r="O111" s="73">
        <v>549</v>
      </c>
      <c r="P111" s="105" t="str">
        <f t="shared" si="44"/>
        <v>OUT OF STOCK</v>
      </c>
      <c r="Q111" s="127">
        <v>2</v>
      </c>
      <c r="R111" s="127"/>
    </row>
    <row r="112" spans="1:18" ht="23.25" customHeight="1" x14ac:dyDescent="0.25">
      <c r="A112" s="136"/>
      <c r="B112" s="49" t="s">
        <v>96</v>
      </c>
      <c r="C112" s="50" t="str">
        <f t="shared" si="40"/>
        <v>VR602</v>
      </c>
      <c r="D112" s="50" t="s">
        <v>16</v>
      </c>
      <c r="E112" s="50" t="str">
        <f t="shared" si="41"/>
        <v>20</v>
      </c>
      <c r="F112" s="50">
        <f t="shared" si="42"/>
        <v>9</v>
      </c>
      <c r="G112" s="50" t="str">
        <f t="shared" si="43"/>
        <v>6X139</v>
      </c>
      <c r="H112" s="50" t="str">
        <f>MID(D112,20,1)</f>
        <v>C</v>
      </c>
      <c r="I112" s="50" t="str">
        <f>MID(D112,18,2)</f>
        <v>18</v>
      </c>
      <c r="J112" s="50" t="str">
        <f>MID(D112,22,2)</f>
        <v>10</v>
      </c>
      <c r="K112" s="50" t="str">
        <f>IF(MID(D112,26,2)="CG","Carbon Graphite",IF(MID(D112,26,2)="GB","Gloss Black",IF(MID(D112,26,2)="ZG","Zara Gray",IF(MID(D112,26,2)="MB","Mystic Black",IF(MID(D112,26,2)="DB","Desert Bronze",IF(MID(D112,26,2)="TG","Tungsten Graphite",IF(MID(D112,26,2)="CB","Coal Black",IF(MID(D112,26,2)="HB","Highland Bronze",IF(MID(D112,26,2)="PB","Patina Bronze",IF(MID(D112,26,2)="TM","Titanium Machine"))))))))))</f>
        <v>Carbon Graphite</v>
      </c>
      <c r="L112" s="50" t="s">
        <v>1</v>
      </c>
      <c r="M112" s="50" t="s">
        <v>12</v>
      </c>
      <c r="N112" s="54" t="s">
        <v>91</v>
      </c>
      <c r="O112" s="74">
        <v>549</v>
      </c>
      <c r="P112" s="107" t="str">
        <f t="shared" si="44"/>
        <v>IN STOCK</v>
      </c>
      <c r="Q112" s="127">
        <v>47</v>
      </c>
      <c r="R112" s="127"/>
    </row>
    <row r="113" spans="1:18" ht="23.25" customHeight="1" x14ac:dyDescent="0.25">
      <c r="A113" s="136"/>
      <c r="B113" s="30" t="s">
        <v>96</v>
      </c>
      <c r="C113" s="33" t="str">
        <f t="shared" si="40"/>
        <v>VR602</v>
      </c>
      <c r="D113" s="33" t="s">
        <v>13</v>
      </c>
      <c r="E113" s="33" t="str">
        <f t="shared" si="41"/>
        <v>20</v>
      </c>
      <c r="F113" s="33">
        <f t="shared" si="42"/>
        <v>9</v>
      </c>
      <c r="G113" s="33" t="str">
        <f t="shared" si="43"/>
        <v>6X139</v>
      </c>
      <c r="H113" s="33" t="str">
        <f t="shared" ref="H113:H117" si="57">MID(D113,20,1)</f>
        <v>C</v>
      </c>
      <c r="I113" s="33" t="str">
        <f t="shared" ref="I113:I117" si="58">MID(D113,18,2)</f>
        <v>18</v>
      </c>
      <c r="J113" s="33" t="str">
        <f t="shared" ref="J113:J117" si="59">MID(D113,22,2)</f>
        <v>10</v>
      </c>
      <c r="K113" s="33" t="str">
        <f t="shared" ref="K113:K117" si="60">IF(MID(D113,26,2)="CG","Carbon Graphite",IF(MID(D113,26,2)="GB","Gloss Black",IF(MID(D113,26,2)="ZG","Zara Gray",IF(MID(D113,26,2)="MB","Mystic Black",IF(MID(D113,26,2)="DB","Desert Bronze",IF(MID(D113,26,2)="TG","Tungsten Graphite",IF(MID(D113,26,2)="CB","Coal Black",IF(MID(D113,26,2)="HB","Highland Bronze",IF(MID(D113,26,2)="PB","Patina Bronze",IF(MID(D113,26,2)="TM","Titanium Machine"))))))))))</f>
        <v>Mystic Black</v>
      </c>
      <c r="L113" s="33" t="s">
        <v>1</v>
      </c>
      <c r="M113" s="33" t="s">
        <v>12</v>
      </c>
      <c r="N113" s="39" t="s">
        <v>91</v>
      </c>
      <c r="O113" s="73">
        <v>549</v>
      </c>
      <c r="P113" s="108" t="str">
        <f t="shared" si="44"/>
        <v>IN STOCK</v>
      </c>
      <c r="Q113" s="127">
        <v>21</v>
      </c>
      <c r="R113" s="127"/>
    </row>
    <row r="114" spans="1:18" ht="23.25" customHeight="1" x14ac:dyDescent="0.25">
      <c r="A114" s="136"/>
      <c r="B114" s="49" t="s">
        <v>96</v>
      </c>
      <c r="C114" s="50" t="str">
        <f t="shared" ref="C114:C127" si="61">LEFT(D114,5)</f>
        <v>VR602</v>
      </c>
      <c r="D114" s="50" t="s">
        <v>44</v>
      </c>
      <c r="E114" s="50" t="str">
        <f t="shared" ref="E114:E127" si="62">MID(D114,7,2)</f>
        <v>20</v>
      </c>
      <c r="F114" s="50">
        <f t="shared" ref="F114:F127" si="63">MID(D114,9,3)/10</f>
        <v>9</v>
      </c>
      <c r="G114" s="50" t="str">
        <f t="shared" ref="G114:G127" si="64">MID(D114,13,1)&amp;"X"&amp;MID(D114,14,3)</f>
        <v>6X139</v>
      </c>
      <c r="H114" s="50" t="str">
        <f t="shared" si="57"/>
        <v>C</v>
      </c>
      <c r="I114" s="50" t="str">
        <f t="shared" si="58"/>
        <v>18</v>
      </c>
      <c r="J114" s="50" t="str">
        <f t="shared" si="59"/>
        <v>10</v>
      </c>
      <c r="K114" s="50" t="str">
        <f t="shared" si="60"/>
        <v>Desert Bronze</v>
      </c>
      <c r="L114" s="50" t="s">
        <v>1</v>
      </c>
      <c r="M114" s="50" t="s">
        <v>12</v>
      </c>
      <c r="N114" s="54" t="s">
        <v>91</v>
      </c>
      <c r="O114" s="74">
        <v>549</v>
      </c>
      <c r="P114" s="106" t="str">
        <f t="shared" si="44"/>
        <v>OUT OF STOCK</v>
      </c>
      <c r="Q114" s="127">
        <v>1</v>
      </c>
      <c r="R114" s="127"/>
    </row>
    <row r="115" spans="1:18" ht="23.25" customHeight="1" x14ac:dyDescent="0.25">
      <c r="A115" s="136"/>
      <c r="B115" s="30" t="s">
        <v>97</v>
      </c>
      <c r="C115" s="33" t="str">
        <f t="shared" si="61"/>
        <v>VR602</v>
      </c>
      <c r="D115" s="33" t="s">
        <v>16</v>
      </c>
      <c r="E115" s="33" t="str">
        <f t="shared" si="62"/>
        <v>20</v>
      </c>
      <c r="F115" s="33">
        <f t="shared" si="63"/>
        <v>9</v>
      </c>
      <c r="G115" s="33" t="str">
        <f t="shared" si="64"/>
        <v>6X139</v>
      </c>
      <c r="H115" s="33" t="str">
        <f t="shared" si="57"/>
        <v>C</v>
      </c>
      <c r="I115" s="33" t="str">
        <f t="shared" si="58"/>
        <v>18</v>
      </c>
      <c r="J115" s="33" t="str">
        <f t="shared" si="59"/>
        <v>10</v>
      </c>
      <c r="K115" s="33" t="str">
        <f t="shared" si="60"/>
        <v>Carbon Graphite</v>
      </c>
      <c r="L115" s="33" t="s">
        <v>1</v>
      </c>
      <c r="M115" s="33" t="s">
        <v>12</v>
      </c>
      <c r="N115" s="39" t="s">
        <v>91</v>
      </c>
      <c r="O115" s="73">
        <v>549</v>
      </c>
      <c r="P115" s="108" t="str">
        <f t="shared" si="44"/>
        <v>IN STOCK</v>
      </c>
      <c r="Q115" s="127">
        <v>47</v>
      </c>
      <c r="R115" s="127"/>
    </row>
    <row r="116" spans="1:18" ht="23.25" customHeight="1" x14ac:dyDescent="0.25">
      <c r="A116" s="136"/>
      <c r="B116" s="49" t="s">
        <v>97</v>
      </c>
      <c r="C116" s="50" t="str">
        <f t="shared" si="61"/>
        <v>VR602</v>
      </c>
      <c r="D116" s="50" t="s">
        <v>13</v>
      </c>
      <c r="E116" s="50" t="str">
        <f t="shared" si="62"/>
        <v>20</v>
      </c>
      <c r="F116" s="50">
        <f t="shared" si="63"/>
        <v>9</v>
      </c>
      <c r="G116" s="50" t="str">
        <f t="shared" si="64"/>
        <v>6X139</v>
      </c>
      <c r="H116" s="50" t="str">
        <f t="shared" si="57"/>
        <v>C</v>
      </c>
      <c r="I116" s="50" t="str">
        <f t="shared" si="58"/>
        <v>18</v>
      </c>
      <c r="J116" s="50" t="str">
        <f t="shared" si="59"/>
        <v>10</v>
      </c>
      <c r="K116" s="50" t="str">
        <f t="shared" si="60"/>
        <v>Mystic Black</v>
      </c>
      <c r="L116" s="50" t="s">
        <v>1</v>
      </c>
      <c r="M116" s="50" t="s">
        <v>12</v>
      </c>
      <c r="N116" s="54" t="s">
        <v>91</v>
      </c>
      <c r="O116" s="74">
        <v>549</v>
      </c>
      <c r="P116" s="107" t="str">
        <f t="shared" si="44"/>
        <v>IN STOCK</v>
      </c>
      <c r="Q116" s="127">
        <v>21</v>
      </c>
      <c r="R116" s="127"/>
    </row>
    <row r="117" spans="1:18" ht="24" customHeight="1" thickBot="1" x14ac:dyDescent="0.3">
      <c r="A117" s="137"/>
      <c r="B117" s="30" t="s">
        <v>97</v>
      </c>
      <c r="C117" s="33" t="str">
        <f t="shared" si="61"/>
        <v>VR602</v>
      </c>
      <c r="D117" s="33" t="s">
        <v>44</v>
      </c>
      <c r="E117" s="33" t="str">
        <f t="shared" si="62"/>
        <v>20</v>
      </c>
      <c r="F117" s="33">
        <f t="shared" si="63"/>
        <v>9</v>
      </c>
      <c r="G117" s="33" t="str">
        <f t="shared" si="64"/>
        <v>6X139</v>
      </c>
      <c r="H117" s="33" t="str">
        <f t="shared" si="57"/>
        <v>C</v>
      </c>
      <c r="I117" s="33" t="str">
        <f t="shared" si="58"/>
        <v>18</v>
      </c>
      <c r="J117" s="33" t="str">
        <f t="shared" si="59"/>
        <v>10</v>
      </c>
      <c r="K117" s="33" t="str">
        <f t="shared" si="60"/>
        <v>Desert Bronze</v>
      </c>
      <c r="L117" s="33" t="s">
        <v>1</v>
      </c>
      <c r="M117" s="33" t="s">
        <v>12</v>
      </c>
      <c r="N117" s="39" t="s">
        <v>91</v>
      </c>
      <c r="O117" s="73">
        <v>549</v>
      </c>
      <c r="P117" s="105" t="str">
        <f t="shared" si="44"/>
        <v>OUT OF STOCK</v>
      </c>
      <c r="Q117" s="127">
        <v>1</v>
      </c>
      <c r="R117" s="127"/>
    </row>
    <row r="118" spans="1:18" ht="23.25" customHeight="1" x14ac:dyDescent="0.25">
      <c r="A118" s="138" t="s">
        <v>4</v>
      </c>
      <c r="B118" s="56" t="s">
        <v>3</v>
      </c>
      <c r="C118" s="57" t="str">
        <f t="shared" si="61"/>
        <v>VR501</v>
      </c>
      <c r="D118" s="57" t="s">
        <v>11</v>
      </c>
      <c r="E118" s="57" t="str">
        <f t="shared" si="62"/>
        <v>17</v>
      </c>
      <c r="F118" s="57">
        <f t="shared" si="63"/>
        <v>9</v>
      </c>
      <c r="G118" s="57" t="str">
        <f t="shared" si="64"/>
        <v>5X127</v>
      </c>
      <c r="H118" s="57" t="str">
        <f t="shared" ref="H118:H123" si="65">MID(D118,20,1)</f>
        <v>C</v>
      </c>
      <c r="I118" s="57" t="str">
        <f t="shared" ref="I118:I123" si="66">MID(D118,18,2)</f>
        <v>-6</v>
      </c>
      <c r="J118" s="57" t="str">
        <f t="shared" ref="J118:J123" si="67">MID(D118,22,2)</f>
        <v>72</v>
      </c>
      <c r="K118" s="57" t="str">
        <f t="shared" ref="K118:K123" si="68">IF(MID(D118,25,2)="CG","Carbon Graphite",IF(MID(D118,25,2)="GB","Gloss Black",IF(MID(D118,25,2)="ZG","Zara Gray",IF(MID(D118,25,2)="MB","Mystic Black",IF(MID(D118,25,2)="DB","Desert Bronze",IF(MID(D118,25,2)="TG","Tungsten Graphite",IF(MID(D118,25,2)="CB","Coal Black",IF(MID(D118,25,2)="HB","Highland Bronze",IF(MID(D118,25,2)="PB","Patina Bronze",IF(MID(D118,25,2)="TM","Titanium Machine"))))))))))</f>
        <v>Tungsten Graphite</v>
      </c>
      <c r="L118" s="57" t="s">
        <v>8</v>
      </c>
      <c r="M118" s="57" t="s">
        <v>7</v>
      </c>
      <c r="N118" s="58" t="s">
        <v>87</v>
      </c>
      <c r="O118" s="77">
        <v>349</v>
      </c>
      <c r="P118" s="111" t="str">
        <f t="shared" si="44"/>
        <v>OUT OF STOCK</v>
      </c>
      <c r="Q118" s="127">
        <v>0</v>
      </c>
      <c r="R118" s="127"/>
    </row>
    <row r="119" spans="1:18" ht="23.25" customHeight="1" x14ac:dyDescent="0.25">
      <c r="A119" s="133"/>
      <c r="B119" s="32" t="s">
        <v>3</v>
      </c>
      <c r="C119" s="35" t="str">
        <f t="shared" si="61"/>
        <v>VR501</v>
      </c>
      <c r="D119" s="35" t="s">
        <v>10</v>
      </c>
      <c r="E119" s="35" t="str">
        <f t="shared" si="62"/>
        <v>17</v>
      </c>
      <c r="F119" s="35">
        <f t="shared" si="63"/>
        <v>9</v>
      </c>
      <c r="G119" s="35" t="str">
        <f t="shared" si="64"/>
        <v>5X127</v>
      </c>
      <c r="H119" s="35" t="str">
        <f t="shared" si="65"/>
        <v>C</v>
      </c>
      <c r="I119" s="35" t="str">
        <f t="shared" si="66"/>
        <v>-6</v>
      </c>
      <c r="J119" s="35" t="str">
        <f t="shared" si="67"/>
        <v>72</v>
      </c>
      <c r="K119" s="35" t="str">
        <f t="shared" si="68"/>
        <v>Coal Black</v>
      </c>
      <c r="L119" s="35" t="s">
        <v>8</v>
      </c>
      <c r="M119" s="35" t="s">
        <v>7</v>
      </c>
      <c r="N119" s="39" t="s">
        <v>87</v>
      </c>
      <c r="O119" s="76">
        <v>349</v>
      </c>
      <c r="P119" s="116" t="str">
        <f t="shared" si="44"/>
        <v>OUT OF STOCK</v>
      </c>
      <c r="Q119" s="127">
        <v>0</v>
      </c>
      <c r="R119" s="127"/>
    </row>
    <row r="120" spans="1:18" ht="23.25" customHeight="1" x14ac:dyDescent="0.25">
      <c r="A120" s="133"/>
      <c r="B120" s="52" t="s">
        <v>3</v>
      </c>
      <c r="C120" s="53" t="str">
        <f t="shared" si="61"/>
        <v>VR501</v>
      </c>
      <c r="D120" s="53" t="s">
        <v>9</v>
      </c>
      <c r="E120" s="53" t="str">
        <f t="shared" si="62"/>
        <v>17</v>
      </c>
      <c r="F120" s="53">
        <f t="shared" si="63"/>
        <v>9</v>
      </c>
      <c r="G120" s="53" t="str">
        <f t="shared" si="64"/>
        <v>5X127</v>
      </c>
      <c r="H120" s="53" t="str">
        <f t="shared" si="65"/>
        <v>C</v>
      </c>
      <c r="I120" s="53" t="str">
        <f t="shared" si="66"/>
        <v>-6</v>
      </c>
      <c r="J120" s="53" t="str">
        <f t="shared" si="67"/>
        <v>72</v>
      </c>
      <c r="K120" s="53" t="str">
        <f t="shared" si="68"/>
        <v>Highland Bronze</v>
      </c>
      <c r="L120" s="53" t="s">
        <v>8</v>
      </c>
      <c r="M120" s="53" t="s">
        <v>7</v>
      </c>
      <c r="N120" s="54" t="s">
        <v>87</v>
      </c>
      <c r="O120" s="75">
        <v>349</v>
      </c>
      <c r="P120" s="117" t="str">
        <f t="shared" si="44"/>
        <v>OUT OF STOCK</v>
      </c>
      <c r="Q120" s="127">
        <v>0</v>
      </c>
      <c r="R120" s="127"/>
    </row>
    <row r="121" spans="1:18" ht="23.25" customHeight="1" x14ac:dyDescent="0.25">
      <c r="A121" s="133"/>
      <c r="B121" s="32" t="s">
        <v>6</v>
      </c>
      <c r="C121" s="35" t="str">
        <f t="shared" si="61"/>
        <v>VR501</v>
      </c>
      <c r="D121" s="35" t="s">
        <v>11</v>
      </c>
      <c r="E121" s="35" t="str">
        <f t="shared" si="62"/>
        <v>17</v>
      </c>
      <c r="F121" s="35">
        <f t="shared" si="63"/>
        <v>9</v>
      </c>
      <c r="G121" s="35" t="str">
        <f t="shared" si="64"/>
        <v>5X127</v>
      </c>
      <c r="H121" s="35" t="str">
        <f t="shared" si="65"/>
        <v>C</v>
      </c>
      <c r="I121" s="35" t="str">
        <f t="shared" si="66"/>
        <v>-6</v>
      </c>
      <c r="J121" s="35" t="str">
        <f t="shared" si="67"/>
        <v>72</v>
      </c>
      <c r="K121" s="35" t="str">
        <f t="shared" si="68"/>
        <v>Tungsten Graphite</v>
      </c>
      <c r="L121" s="35" t="s">
        <v>8</v>
      </c>
      <c r="M121" s="35" t="s">
        <v>7</v>
      </c>
      <c r="N121" s="39" t="s">
        <v>87</v>
      </c>
      <c r="O121" s="76">
        <v>349</v>
      </c>
      <c r="P121" s="116" t="str">
        <f t="shared" si="44"/>
        <v>OUT OF STOCK</v>
      </c>
      <c r="Q121" s="127">
        <v>0</v>
      </c>
      <c r="R121" s="127"/>
    </row>
    <row r="122" spans="1:18" ht="23.25" customHeight="1" x14ac:dyDescent="0.25">
      <c r="A122" s="133"/>
      <c r="B122" s="52" t="s">
        <v>6</v>
      </c>
      <c r="C122" s="53" t="str">
        <f t="shared" si="61"/>
        <v>VR501</v>
      </c>
      <c r="D122" s="53" t="s">
        <v>10</v>
      </c>
      <c r="E122" s="53" t="str">
        <f t="shared" si="62"/>
        <v>17</v>
      </c>
      <c r="F122" s="53">
        <f t="shared" si="63"/>
        <v>9</v>
      </c>
      <c r="G122" s="53" t="str">
        <f t="shared" si="64"/>
        <v>5X127</v>
      </c>
      <c r="H122" s="53" t="str">
        <f t="shared" si="65"/>
        <v>C</v>
      </c>
      <c r="I122" s="53" t="str">
        <f t="shared" si="66"/>
        <v>-6</v>
      </c>
      <c r="J122" s="53" t="str">
        <f t="shared" si="67"/>
        <v>72</v>
      </c>
      <c r="K122" s="53" t="str">
        <f t="shared" si="68"/>
        <v>Coal Black</v>
      </c>
      <c r="L122" s="53" t="s">
        <v>8</v>
      </c>
      <c r="M122" s="53" t="s">
        <v>7</v>
      </c>
      <c r="N122" s="54" t="s">
        <v>87</v>
      </c>
      <c r="O122" s="75">
        <v>349</v>
      </c>
      <c r="P122" s="117" t="str">
        <f t="shared" si="44"/>
        <v>OUT OF STOCK</v>
      </c>
      <c r="Q122" s="127">
        <v>0</v>
      </c>
      <c r="R122" s="127"/>
    </row>
    <row r="123" spans="1:18" ht="23.25" customHeight="1" x14ac:dyDescent="0.25">
      <c r="A123" s="133"/>
      <c r="B123" s="32" t="s">
        <v>6</v>
      </c>
      <c r="C123" s="35" t="str">
        <f t="shared" si="61"/>
        <v>VR501</v>
      </c>
      <c r="D123" s="35" t="s">
        <v>9</v>
      </c>
      <c r="E123" s="35" t="str">
        <f t="shared" si="62"/>
        <v>17</v>
      </c>
      <c r="F123" s="35">
        <f t="shared" si="63"/>
        <v>9</v>
      </c>
      <c r="G123" s="35" t="str">
        <f t="shared" si="64"/>
        <v>5X127</v>
      </c>
      <c r="H123" s="35" t="str">
        <f t="shared" si="65"/>
        <v>C</v>
      </c>
      <c r="I123" s="35" t="str">
        <f t="shared" si="66"/>
        <v>-6</v>
      </c>
      <c r="J123" s="35" t="str">
        <f t="shared" si="67"/>
        <v>72</v>
      </c>
      <c r="K123" s="35" t="str">
        <f t="shared" si="68"/>
        <v>Highland Bronze</v>
      </c>
      <c r="L123" s="35" t="s">
        <v>8</v>
      </c>
      <c r="M123" s="35" t="s">
        <v>7</v>
      </c>
      <c r="N123" s="39" t="s">
        <v>87</v>
      </c>
      <c r="O123" s="76">
        <v>349</v>
      </c>
      <c r="P123" s="116" t="str">
        <f t="shared" si="44"/>
        <v>OUT OF STOCK</v>
      </c>
      <c r="Q123" s="127">
        <v>0</v>
      </c>
      <c r="R123" s="127"/>
    </row>
    <row r="124" spans="1:18" ht="23.25" customHeight="1" x14ac:dyDescent="0.25">
      <c r="A124" s="133"/>
      <c r="B124" s="52" t="s">
        <v>6</v>
      </c>
      <c r="C124" s="53" t="str">
        <f t="shared" si="61"/>
        <v>VR501</v>
      </c>
      <c r="D124" s="53" t="s">
        <v>5</v>
      </c>
      <c r="E124" s="53" t="str">
        <f t="shared" si="62"/>
        <v>20</v>
      </c>
      <c r="F124" s="53">
        <f t="shared" si="63"/>
        <v>9</v>
      </c>
      <c r="G124" s="53" t="str">
        <f t="shared" si="64"/>
        <v>5X127</v>
      </c>
      <c r="H124" s="53" t="str">
        <f>MID(D124,19,1)</f>
        <v>C</v>
      </c>
      <c r="I124" s="53" t="str">
        <f>MID(D124,18,1)</f>
        <v>0</v>
      </c>
      <c r="J124" s="53" t="str">
        <f>MID(D124,21,2)</f>
        <v>72</v>
      </c>
      <c r="K124" s="53" t="str">
        <f>IF(MID(D124,24,2)="CG","Carbon Graphite",IF(MID(D124,24,2)="GB","Gloss Black",IF(MID(D124,24,2)="ZG","Zara Gray",IF(MID(D124,24,2)="MB","Mystic Black",IF(MID(D124,24,2)="DB","Desert Bronze",IF(MID(D124,24,2)="TG","Tungsten Graphite",IF(MID(D124,24,2)="CB","Coal Black",IF(MID(D124,24,2)="HB","Highland Bronze",IF(MID(D124,24,2)="PB","Patina Bronze",IF(MID(D124,24,2)="TM","Titanium Machine"))))))))))</f>
        <v>Carbon Graphite</v>
      </c>
      <c r="L124" s="53" t="s">
        <v>1</v>
      </c>
      <c r="M124" s="53" t="s">
        <v>0</v>
      </c>
      <c r="N124" s="54" t="s">
        <v>87</v>
      </c>
      <c r="O124" s="75">
        <v>549</v>
      </c>
      <c r="P124" s="117" t="str">
        <f t="shared" si="44"/>
        <v>OUT OF STOCK</v>
      </c>
      <c r="Q124" s="127">
        <v>0</v>
      </c>
      <c r="R124" s="127"/>
    </row>
    <row r="125" spans="1:18" ht="23.25" customHeight="1" x14ac:dyDescent="0.25">
      <c r="A125" s="133"/>
      <c r="B125" s="32" t="s">
        <v>6</v>
      </c>
      <c r="C125" s="35" t="str">
        <f t="shared" si="61"/>
        <v>VR501</v>
      </c>
      <c r="D125" s="35" t="s">
        <v>2</v>
      </c>
      <c r="E125" s="35" t="str">
        <f t="shared" si="62"/>
        <v>20</v>
      </c>
      <c r="F125" s="35">
        <f t="shared" si="63"/>
        <v>9</v>
      </c>
      <c r="G125" s="35" t="str">
        <f t="shared" si="64"/>
        <v>5X127</v>
      </c>
      <c r="H125" s="35" t="str">
        <f>MID(D125,19,1)</f>
        <v>C</v>
      </c>
      <c r="I125" s="35" t="str">
        <f>MID(D125,18,1)</f>
        <v>0</v>
      </c>
      <c r="J125" s="35" t="str">
        <f>MID(D125,21,2)</f>
        <v>72</v>
      </c>
      <c r="K125" s="35" t="str">
        <f>IF(MID(D125,24,2)="CG","Carbon Graphite",IF(MID(D125,24,2)="GB","Gloss Black",IF(MID(D125,24,2)="ZG","Zara Gray",IF(MID(D125,24,2)="MB","Mystic Black",IF(MID(D125,24,2)="DB","Desert Bronze",IF(MID(D125,24,2)="TG","Tungsten Graphite",IF(MID(D125,24,2)="CB","Coal Black",IF(MID(D125,24,2)="HB","Highland Bronze",IF(MID(D125,24,2)="PB","Patina Bronze",IF(MID(D125,24,2)="TM","Titanium Machine"))))))))))</f>
        <v>Mystic Black</v>
      </c>
      <c r="L125" s="35" t="s">
        <v>1</v>
      </c>
      <c r="M125" s="35" t="s">
        <v>0</v>
      </c>
      <c r="N125" s="39" t="s">
        <v>87</v>
      </c>
      <c r="O125" s="76">
        <v>549</v>
      </c>
      <c r="P125" s="116" t="str">
        <f t="shared" si="44"/>
        <v>OUT OF STOCK</v>
      </c>
      <c r="Q125" s="127">
        <v>2</v>
      </c>
      <c r="R125" s="127"/>
    </row>
    <row r="126" spans="1:18" ht="23.25" customHeight="1" x14ac:dyDescent="0.25">
      <c r="A126" s="133"/>
      <c r="B126" s="52" t="s">
        <v>3</v>
      </c>
      <c r="C126" s="53" t="str">
        <f t="shared" si="61"/>
        <v>VR501</v>
      </c>
      <c r="D126" s="53" t="s">
        <v>5</v>
      </c>
      <c r="E126" s="53" t="str">
        <f t="shared" si="62"/>
        <v>20</v>
      </c>
      <c r="F126" s="53">
        <f t="shared" si="63"/>
        <v>9</v>
      </c>
      <c r="G126" s="53" t="str">
        <f t="shared" si="64"/>
        <v>5X127</v>
      </c>
      <c r="H126" s="53" t="str">
        <f>MID(D126,19,1)</f>
        <v>C</v>
      </c>
      <c r="I126" s="53" t="str">
        <f>MID(D126,18,1)</f>
        <v>0</v>
      </c>
      <c r="J126" s="53" t="str">
        <f>MID(D126,21,2)</f>
        <v>72</v>
      </c>
      <c r="K126" s="53" t="str">
        <f>IF(MID(D126,24,2)="CG","Carbon Graphite",IF(MID(D126,24,2)="GB","Gloss Black",IF(MID(D126,24,2)="ZG","Zara Gray",IF(MID(D126,24,2)="MB","Mystic Black",IF(MID(D126,24,2)="DB","Desert Bronze",IF(MID(D126,24,2)="TG","Tungsten Graphite",IF(MID(D126,24,2)="CB","Coal Black",IF(MID(D126,24,2)="HB","Highland Bronze",IF(MID(D126,24,2)="PB","Patina Bronze",IF(MID(D126,24,2)="TM","Titanium Machine"))))))))))</f>
        <v>Carbon Graphite</v>
      </c>
      <c r="L126" s="53" t="s">
        <v>1</v>
      </c>
      <c r="M126" s="53" t="s">
        <v>0</v>
      </c>
      <c r="N126" s="54" t="s">
        <v>87</v>
      </c>
      <c r="O126" s="75">
        <v>549</v>
      </c>
      <c r="P126" s="117" t="str">
        <f t="shared" si="44"/>
        <v>OUT OF STOCK</v>
      </c>
      <c r="Q126" s="127">
        <v>0</v>
      </c>
      <c r="R126" s="127"/>
    </row>
    <row r="127" spans="1:18" ht="24" customHeight="1" thickBot="1" x14ac:dyDescent="0.3">
      <c r="A127" s="134"/>
      <c r="B127" s="82" t="s">
        <v>3</v>
      </c>
      <c r="C127" s="36" t="str">
        <f t="shared" si="61"/>
        <v>VR501</v>
      </c>
      <c r="D127" s="36" t="s">
        <v>2</v>
      </c>
      <c r="E127" s="36" t="str">
        <f t="shared" si="62"/>
        <v>20</v>
      </c>
      <c r="F127" s="36">
        <f t="shared" si="63"/>
        <v>9</v>
      </c>
      <c r="G127" s="36" t="str">
        <f t="shared" si="64"/>
        <v>5X127</v>
      </c>
      <c r="H127" s="36" t="str">
        <f>MID(D127,19,1)</f>
        <v>C</v>
      </c>
      <c r="I127" s="36" t="str">
        <f>MID(D127,18,1)</f>
        <v>0</v>
      </c>
      <c r="J127" s="36" t="str">
        <f>MID(D127,21,2)</f>
        <v>72</v>
      </c>
      <c r="K127" s="36" t="str">
        <f>IF(MID(D127,24,2)="CG","Carbon Graphite",IF(MID(D127,24,2)="GB","Gloss Black",IF(MID(D127,24,2)="ZG","Zara Gray",IF(MID(D127,24,2)="MB","Mystic Black",IF(MID(D127,24,2)="DB","Desert Bronze",IF(MID(D127,24,2)="TG","Tungsten Graphite",IF(MID(D127,24,2)="CB","Coal Black",IF(MID(D127,24,2)="HB","Highland Bronze",IF(MID(D127,24,2)="PB","Patina Bronze",IF(MID(D127,24,2)="TM","Titanium Machine"))))))))))</f>
        <v>Mystic Black</v>
      </c>
      <c r="L127" s="36" t="s">
        <v>1</v>
      </c>
      <c r="M127" s="36" t="s">
        <v>0</v>
      </c>
      <c r="N127" s="83" t="s">
        <v>87</v>
      </c>
      <c r="O127" s="84">
        <v>549</v>
      </c>
      <c r="P127" s="118" t="str">
        <f t="shared" si="44"/>
        <v>OUT OF STOCK</v>
      </c>
      <c r="Q127" s="127">
        <v>2</v>
      </c>
      <c r="R127" s="127"/>
    </row>
    <row r="128" spans="1:18" ht="24" customHeight="1" x14ac:dyDescent="0.25">
      <c r="A128" s="81"/>
      <c r="B128" s="88" t="s">
        <v>121</v>
      </c>
      <c r="C128" s="57" t="s">
        <v>120</v>
      </c>
      <c r="D128" s="57" t="s">
        <v>109</v>
      </c>
      <c r="E128" s="57" t="s">
        <v>128</v>
      </c>
      <c r="F128" s="57">
        <v>9</v>
      </c>
      <c r="G128" s="57"/>
      <c r="H128" s="57"/>
      <c r="I128" s="57"/>
      <c r="J128" s="57"/>
      <c r="K128" s="57" t="s">
        <v>123</v>
      </c>
      <c r="L128" s="57"/>
      <c r="M128" s="57"/>
      <c r="N128" s="58"/>
      <c r="O128" s="77">
        <v>399</v>
      </c>
      <c r="P128" s="109" t="str">
        <f t="shared" si="44"/>
        <v>IN STOCK</v>
      </c>
      <c r="Q128" s="127">
        <v>194</v>
      </c>
      <c r="R128" s="127"/>
    </row>
    <row r="129" spans="1:18" ht="24" customHeight="1" x14ac:dyDescent="0.25">
      <c r="A129" s="79" t="s">
        <v>52</v>
      </c>
      <c r="B129" s="87" t="s">
        <v>121</v>
      </c>
      <c r="C129" s="35" t="s">
        <v>120</v>
      </c>
      <c r="D129" s="35" t="s">
        <v>108</v>
      </c>
      <c r="E129" s="35" t="s">
        <v>128</v>
      </c>
      <c r="F129" s="35">
        <v>9</v>
      </c>
      <c r="G129" s="35"/>
      <c r="H129" s="35"/>
      <c r="I129" s="35"/>
      <c r="J129" s="35"/>
      <c r="K129" s="35" t="s">
        <v>122</v>
      </c>
      <c r="L129" s="35"/>
      <c r="M129" s="35"/>
      <c r="N129" s="39"/>
      <c r="O129" s="76">
        <v>399</v>
      </c>
      <c r="P129" s="108" t="str">
        <f t="shared" si="44"/>
        <v>IN STOCK</v>
      </c>
      <c r="Q129" s="127">
        <v>213</v>
      </c>
      <c r="R129" s="127"/>
    </row>
    <row r="130" spans="1:18" ht="24" customHeight="1" thickBot="1" x14ac:dyDescent="0.3">
      <c r="A130" s="80"/>
      <c r="B130" s="85" t="s">
        <v>121</v>
      </c>
      <c r="C130" s="89" t="s">
        <v>120</v>
      </c>
      <c r="D130" s="89" t="s">
        <v>110</v>
      </c>
      <c r="E130" s="89" t="s">
        <v>128</v>
      </c>
      <c r="F130" s="89">
        <v>9</v>
      </c>
      <c r="G130" s="89"/>
      <c r="H130" s="89"/>
      <c r="I130" s="89"/>
      <c r="J130" s="89"/>
      <c r="K130" s="89" t="s">
        <v>124</v>
      </c>
      <c r="L130" s="89"/>
      <c r="M130" s="89"/>
      <c r="N130" s="90"/>
      <c r="O130" s="91">
        <v>399</v>
      </c>
      <c r="P130" s="113" t="str">
        <f t="shared" si="44"/>
        <v>IN STOCK</v>
      </c>
      <c r="Q130" s="127">
        <v>136</v>
      </c>
      <c r="R130" s="127"/>
    </row>
    <row r="131" spans="1:18" ht="24" customHeight="1" x14ac:dyDescent="0.25">
      <c r="A131" s="81"/>
      <c r="B131" s="92"/>
      <c r="C131" s="93" t="s">
        <v>120</v>
      </c>
      <c r="D131" s="93" t="s">
        <v>112</v>
      </c>
      <c r="E131" s="93" t="s">
        <v>128</v>
      </c>
      <c r="F131" s="93">
        <v>9</v>
      </c>
      <c r="G131" s="93"/>
      <c r="H131" s="93"/>
      <c r="I131" s="93"/>
      <c r="J131" s="93"/>
      <c r="K131" s="93" t="s">
        <v>123</v>
      </c>
      <c r="L131" s="93"/>
      <c r="M131" s="93"/>
      <c r="N131" s="94"/>
      <c r="O131" s="95">
        <v>399</v>
      </c>
      <c r="P131" s="114" t="str">
        <f t="shared" si="44"/>
        <v>IN STOCK</v>
      </c>
      <c r="Q131" s="127">
        <v>247</v>
      </c>
      <c r="R131" s="127"/>
    </row>
    <row r="132" spans="1:18" ht="24" customHeight="1" x14ac:dyDescent="0.25">
      <c r="A132" s="79" t="s">
        <v>38</v>
      </c>
      <c r="B132" s="86"/>
      <c r="C132" s="53" t="s">
        <v>120</v>
      </c>
      <c r="D132" s="53" t="s">
        <v>111</v>
      </c>
      <c r="E132" s="53" t="s">
        <v>128</v>
      </c>
      <c r="F132" s="53">
        <v>9</v>
      </c>
      <c r="G132" s="53"/>
      <c r="H132" s="53"/>
      <c r="I132" s="53"/>
      <c r="J132" s="53"/>
      <c r="K132" s="53" t="s">
        <v>122</v>
      </c>
      <c r="L132" s="53"/>
      <c r="M132" s="53"/>
      <c r="N132" s="54"/>
      <c r="O132" s="75">
        <v>399</v>
      </c>
      <c r="P132" s="107" t="str">
        <f t="shared" si="44"/>
        <v>IN STOCK</v>
      </c>
      <c r="Q132" s="127">
        <v>183</v>
      </c>
      <c r="R132" s="127"/>
    </row>
    <row r="133" spans="1:18" ht="24" customHeight="1" thickBot="1" x14ac:dyDescent="0.3">
      <c r="A133" s="80"/>
      <c r="B133" s="96"/>
      <c r="C133" s="97" t="s">
        <v>120</v>
      </c>
      <c r="D133" s="97" t="s">
        <v>113</v>
      </c>
      <c r="E133" s="97" t="s">
        <v>128</v>
      </c>
      <c r="F133" s="97">
        <v>9</v>
      </c>
      <c r="G133" s="97"/>
      <c r="H133" s="97"/>
      <c r="I133" s="97"/>
      <c r="J133" s="97"/>
      <c r="K133" s="97" t="s">
        <v>124</v>
      </c>
      <c r="L133" s="97"/>
      <c r="M133" s="97"/>
      <c r="N133" s="98"/>
      <c r="O133" s="99">
        <v>399</v>
      </c>
      <c r="P133" s="115" t="str">
        <f t="shared" si="44"/>
        <v>IN STOCK</v>
      </c>
      <c r="Q133" s="127">
        <v>160</v>
      </c>
      <c r="R133" s="127"/>
    </row>
    <row r="134" spans="1:18" ht="24" customHeight="1" x14ac:dyDescent="0.25">
      <c r="A134" s="81"/>
      <c r="B134" s="100"/>
      <c r="C134" s="101" t="s">
        <v>125</v>
      </c>
      <c r="D134" s="101" t="s">
        <v>115</v>
      </c>
      <c r="E134" s="101" t="s">
        <v>128</v>
      </c>
      <c r="F134" s="101">
        <v>9</v>
      </c>
      <c r="G134" s="101"/>
      <c r="H134" s="101"/>
      <c r="I134" s="101"/>
      <c r="J134" s="101"/>
      <c r="K134" s="101" t="s">
        <v>123</v>
      </c>
      <c r="L134" s="101"/>
      <c r="M134" s="101"/>
      <c r="N134" s="102"/>
      <c r="O134" s="103">
        <v>299</v>
      </c>
      <c r="P134" s="112" t="str">
        <f t="shared" si="44"/>
        <v>IN STOCK</v>
      </c>
      <c r="Q134" s="127">
        <v>126</v>
      </c>
      <c r="R134" s="127"/>
    </row>
    <row r="135" spans="1:18" ht="24" customHeight="1" x14ac:dyDescent="0.25">
      <c r="A135" s="79" t="s">
        <v>126</v>
      </c>
      <c r="B135" s="87"/>
      <c r="C135" s="35" t="s">
        <v>125</v>
      </c>
      <c r="D135" s="35" t="s">
        <v>114</v>
      </c>
      <c r="E135" s="35" t="s">
        <v>128</v>
      </c>
      <c r="F135" s="35">
        <v>9</v>
      </c>
      <c r="G135" s="35"/>
      <c r="H135" s="35"/>
      <c r="I135" s="35"/>
      <c r="J135" s="35"/>
      <c r="K135" s="35" t="s">
        <v>122</v>
      </c>
      <c r="L135" s="35"/>
      <c r="M135" s="35"/>
      <c r="N135" s="39"/>
      <c r="O135" s="76">
        <v>299</v>
      </c>
      <c r="P135" s="108" t="str">
        <f t="shared" si="44"/>
        <v>IN STOCK</v>
      </c>
      <c r="Q135" s="127">
        <v>138</v>
      </c>
      <c r="R135" s="127"/>
    </row>
    <row r="136" spans="1:18" ht="24" customHeight="1" thickBot="1" x14ac:dyDescent="0.3">
      <c r="A136" s="80"/>
      <c r="B136" s="85"/>
      <c r="C136" s="89" t="s">
        <v>125</v>
      </c>
      <c r="D136" s="89" t="s">
        <v>116</v>
      </c>
      <c r="E136" s="89" t="s">
        <v>128</v>
      </c>
      <c r="F136" s="89">
        <v>9</v>
      </c>
      <c r="G136" s="89"/>
      <c r="H136" s="89"/>
      <c r="I136" s="89"/>
      <c r="J136" s="89"/>
      <c r="K136" s="89" t="s">
        <v>124</v>
      </c>
      <c r="L136" s="89"/>
      <c r="M136" s="89"/>
      <c r="N136" s="90"/>
      <c r="O136" s="91">
        <v>299</v>
      </c>
      <c r="P136" s="113" t="str">
        <f t="shared" si="44"/>
        <v>IN STOCK</v>
      </c>
      <c r="Q136" s="127">
        <v>136</v>
      </c>
      <c r="R136" s="127"/>
    </row>
    <row r="137" spans="1:18" ht="24" customHeight="1" x14ac:dyDescent="0.25">
      <c r="A137" s="81"/>
      <c r="B137" s="92" t="s">
        <v>127</v>
      </c>
      <c r="C137" s="35" t="s">
        <v>125</v>
      </c>
      <c r="D137" s="35" t="s">
        <v>118</v>
      </c>
      <c r="E137" s="35" t="s">
        <v>128</v>
      </c>
      <c r="F137" s="35">
        <v>9</v>
      </c>
      <c r="G137" s="35"/>
      <c r="H137" s="35"/>
      <c r="I137" s="35"/>
      <c r="J137" s="35"/>
      <c r="K137" s="35" t="s">
        <v>123</v>
      </c>
      <c r="L137" s="35"/>
      <c r="M137" s="35"/>
      <c r="N137" s="39"/>
      <c r="O137" s="76">
        <v>299</v>
      </c>
      <c r="P137" s="108" t="str">
        <f t="shared" si="44"/>
        <v>IN STOCK</v>
      </c>
      <c r="Q137" s="127">
        <v>136</v>
      </c>
      <c r="R137" s="127"/>
    </row>
    <row r="138" spans="1:18" ht="24" customHeight="1" x14ac:dyDescent="0.25">
      <c r="A138" s="79" t="s">
        <v>52</v>
      </c>
      <c r="B138" s="86" t="s">
        <v>127</v>
      </c>
      <c r="C138" s="53" t="s">
        <v>125</v>
      </c>
      <c r="D138" s="53" t="s">
        <v>117</v>
      </c>
      <c r="E138" s="53" t="s">
        <v>128</v>
      </c>
      <c r="F138" s="53">
        <v>9</v>
      </c>
      <c r="G138" s="53"/>
      <c r="H138" s="53"/>
      <c r="I138" s="53"/>
      <c r="J138" s="53"/>
      <c r="K138" s="53" t="s">
        <v>122</v>
      </c>
      <c r="L138" s="53"/>
      <c r="M138" s="53"/>
      <c r="N138" s="54"/>
      <c r="O138" s="75">
        <v>299</v>
      </c>
      <c r="P138" s="107" t="str">
        <f t="shared" si="44"/>
        <v>IN STOCK</v>
      </c>
      <c r="Q138" s="127">
        <v>116</v>
      </c>
      <c r="R138" s="127"/>
    </row>
    <row r="139" spans="1:18" ht="24" customHeight="1" thickBot="1" x14ac:dyDescent="0.3">
      <c r="A139" s="120"/>
      <c r="B139" s="96" t="s">
        <v>127</v>
      </c>
      <c r="C139" s="97" t="s">
        <v>125</v>
      </c>
      <c r="D139" s="97" t="s">
        <v>119</v>
      </c>
      <c r="E139" s="97" t="s">
        <v>128</v>
      </c>
      <c r="F139" s="97">
        <v>9</v>
      </c>
      <c r="G139" s="97"/>
      <c r="H139" s="97"/>
      <c r="I139" s="97"/>
      <c r="J139" s="97"/>
      <c r="K139" s="97" t="s">
        <v>124</v>
      </c>
      <c r="L139" s="97"/>
      <c r="M139" s="97"/>
      <c r="N139" s="98"/>
      <c r="O139" s="99">
        <v>299</v>
      </c>
      <c r="P139" s="115" t="str">
        <f t="shared" si="44"/>
        <v>IN STOCK</v>
      </c>
      <c r="Q139" s="127">
        <v>144</v>
      </c>
      <c r="R139" s="127"/>
    </row>
    <row r="140" spans="1:18" ht="24" customHeight="1" x14ac:dyDescent="0.25">
      <c r="A140" s="121"/>
      <c r="B140" s="88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8"/>
      <c r="O140" s="77"/>
      <c r="P140" s="109"/>
      <c r="Q140" s="127">
        <v>0</v>
      </c>
      <c r="R140" s="127"/>
    </row>
    <row r="141" spans="1:18" ht="24" customHeight="1" x14ac:dyDescent="0.25">
      <c r="A141" s="119" t="s">
        <v>132</v>
      </c>
      <c r="B141" s="87" t="s">
        <v>136</v>
      </c>
      <c r="C141" s="35" t="s">
        <v>130</v>
      </c>
      <c r="D141" s="35" t="s">
        <v>134</v>
      </c>
      <c r="E141" s="35">
        <v>15</v>
      </c>
      <c r="F141" s="35">
        <v>6</v>
      </c>
      <c r="G141" s="35"/>
      <c r="H141" s="35"/>
      <c r="I141" s="35"/>
      <c r="J141" s="35"/>
      <c r="K141" s="35" t="s">
        <v>135</v>
      </c>
      <c r="L141" s="35"/>
      <c r="M141" s="35"/>
      <c r="N141" s="39"/>
      <c r="O141" s="76">
        <v>499</v>
      </c>
      <c r="P141" s="108" t="str">
        <f>IF(Q141&gt;=$Q$1,"IN STOCK",IF(AND(Q141&lt;$Q$1,Q141&gt;=$Q$2),"LOW STOCK","OUT OF STOCK"))</f>
        <v>IN STOCK</v>
      </c>
      <c r="Q141" s="127">
        <v>173</v>
      </c>
      <c r="R141" s="127"/>
    </row>
    <row r="142" spans="1:18" ht="24" customHeight="1" thickBot="1" x14ac:dyDescent="0.3">
      <c r="A142" s="120"/>
      <c r="B142" s="85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90"/>
      <c r="O142" s="91"/>
      <c r="P142" s="113"/>
      <c r="Q142" s="127">
        <v>0</v>
      </c>
      <c r="R142" s="127"/>
    </row>
    <row r="143" spans="1:18" ht="24" customHeight="1" x14ac:dyDescent="0.25">
      <c r="A143" s="121"/>
      <c r="B143" s="92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4"/>
      <c r="O143" s="95"/>
      <c r="P143" s="114"/>
      <c r="Q143" s="127">
        <v>0</v>
      </c>
      <c r="R143" s="127"/>
    </row>
    <row r="144" spans="1:18" ht="24" customHeight="1" x14ac:dyDescent="0.25">
      <c r="A144" s="119" t="s">
        <v>133</v>
      </c>
      <c r="B144" s="86" t="s">
        <v>129</v>
      </c>
      <c r="C144" s="53" t="s">
        <v>130</v>
      </c>
      <c r="D144" s="53" t="s">
        <v>131</v>
      </c>
      <c r="E144" s="53">
        <v>15</v>
      </c>
      <c r="F144" s="53">
        <v>6</v>
      </c>
      <c r="G144" s="53"/>
      <c r="H144" s="53"/>
      <c r="I144" s="53"/>
      <c r="J144" s="53"/>
      <c r="K144" s="53" t="s">
        <v>135</v>
      </c>
      <c r="L144" s="53"/>
      <c r="M144" s="53"/>
      <c r="N144" s="54"/>
      <c r="O144" s="75">
        <v>499</v>
      </c>
      <c r="P144" s="107" t="str">
        <f t="shared" ref="P144" si="69">IF(Q144&gt;=$Q$1,"IN STOCK",IF(AND(Q144&lt;$Q$1,Q144&gt;=$Q$2),"LOW STOCK","OUT OF STOCK"))</f>
        <v>IN STOCK</v>
      </c>
      <c r="Q144" s="127">
        <v>264</v>
      </c>
      <c r="R144" s="127"/>
    </row>
    <row r="145" spans="1:18" ht="24" customHeight="1" thickBot="1" x14ac:dyDescent="0.3">
      <c r="A145" s="120"/>
      <c r="B145" s="96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8"/>
      <c r="O145" s="99"/>
      <c r="P145" s="115"/>
      <c r="Q145" s="127">
        <v>0</v>
      </c>
      <c r="R145" s="127"/>
    </row>
    <row r="146" spans="1:18" ht="23.25" x14ac:dyDescent="0.35">
      <c r="A146" s="65"/>
      <c r="B146" s="131" t="s">
        <v>98</v>
      </c>
      <c r="C146" s="131"/>
      <c r="D146" s="131"/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9"/>
      <c r="P146" s="57"/>
      <c r="Q146" s="127">
        <v>0</v>
      </c>
      <c r="R146" s="127"/>
    </row>
    <row r="147" spans="1:18" ht="23.25" x14ac:dyDescent="0.35">
      <c r="A147" s="66"/>
      <c r="B147" s="140" t="s">
        <v>99</v>
      </c>
      <c r="C147" s="140"/>
      <c r="D147" s="140"/>
      <c r="E147" s="35"/>
      <c r="F147" s="40">
        <v>200</v>
      </c>
      <c r="G147" s="61" t="s">
        <v>105</v>
      </c>
      <c r="H147" s="35"/>
      <c r="I147" s="35"/>
      <c r="J147" s="35"/>
      <c r="K147" s="35"/>
      <c r="L147" s="35"/>
      <c r="M147" s="35"/>
      <c r="N147" s="39"/>
      <c r="O147" s="39"/>
      <c r="P147" s="39"/>
      <c r="Q147" s="127">
        <v>0</v>
      </c>
      <c r="R147" s="127"/>
    </row>
    <row r="148" spans="1:18" ht="23.25" x14ac:dyDescent="0.35">
      <c r="A148" s="67"/>
      <c r="B148" s="139" t="s">
        <v>100</v>
      </c>
      <c r="C148" s="139"/>
      <c r="D148" s="139"/>
      <c r="E148" s="53"/>
      <c r="F148" s="55">
        <v>200</v>
      </c>
      <c r="G148" s="62" t="s">
        <v>105</v>
      </c>
      <c r="H148" s="53"/>
      <c r="I148" s="53"/>
      <c r="J148" s="53"/>
      <c r="K148" s="53"/>
      <c r="L148" s="53"/>
      <c r="M148" s="53"/>
      <c r="N148" s="54"/>
      <c r="O148" s="54"/>
      <c r="P148" s="54"/>
      <c r="Q148" s="127">
        <v>0</v>
      </c>
      <c r="R148" s="127"/>
    </row>
    <row r="149" spans="1:18" ht="23.25" x14ac:dyDescent="0.35">
      <c r="A149" s="66"/>
      <c r="B149" s="140" t="s">
        <v>101</v>
      </c>
      <c r="C149" s="140"/>
      <c r="D149" s="140"/>
      <c r="E149" s="35"/>
      <c r="F149" s="40">
        <v>20</v>
      </c>
      <c r="G149" s="61" t="s">
        <v>105</v>
      </c>
      <c r="H149" s="35"/>
      <c r="I149" s="35"/>
      <c r="J149" s="35"/>
      <c r="K149" s="35"/>
      <c r="L149" s="35"/>
      <c r="M149" s="35"/>
      <c r="N149" s="39"/>
      <c r="O149" s="39"/>
      <c r="P149" s="39"/>
      <c r="Q149" s="127">
        <v>0</v>
      </c>
      <c r="R149" s="127"/>
    </row>
    <row r="150" spans="1:18" ht="23.25" x14ac:dyDescent="0.35">
      <c r="A150" s="67"/>
      <c r="B150" s="139" t="s">
        <v>102</v>
      </c>
      <c r="C150" s="139"/>
      <c r="D150" s="139"/>
      <c r="E150" s="53"/>
      <c r="F150" s="55">
        <v>20</v>
      </c>
      <c r="G150" s="52" t="s">
        <v>107</v>
      </c>
      <c r="H150" s="53"/>
      <c r="I150" s="53"/>
      <c r="J150" s="53"/>
      <c r="K150" s="53"/>
      <c r="L150" s="53"/>
      <c r="M150" s="53"/>
      <c r="N150" s="54"/>
      <c r="O150" s="54"/>
      <c r="P150" s="54"/>
      <c r="Q150" s="127">
        <v>0</v>
      </c>
      <c r="R150" s="127"/>
    </row>
    <row r="151" spans="1:18" ht="23.25" x14ac:dyDescent="0.35">
      <c r="A151" s="66"/>
      <c r="B151" s="140" t="s">
        <v>103</v>
      </c>
      <c r="C151" s="140"/>
      <c r="D151" s="140"/>
      <c r="E151" s="35"/>
      <c r="F151" s="40">
        <v>20</v>
      </c>
      <c r="G151" s="71" t="s">
        <v>107</v>
      </c>
      <c r="H151" s="35"/>
      <c r="I151" s="35"/>
      <c r="J151" s="35"/>
      <c r="K151" s="35"/>
      <c r="L151" s="35"/>
      <c r="M151" s="35"/>
      <c r="N151" s="39"/>
      <c r="O151" s="39"/>
      <c r="P151" s="39"/>
      <c r="Q151" s="127">
        <v>0</v>
      </c>
      <c r="R151" s="127"/>
    </row>
    <row r="152" spans="1:18" ht="23.25" x14ac:dyDescent="0.35">
      <c r="A152" s="67"/>
      <c r="B152" s="139" t="s">
        <v>104</v>
      </c>
      <c r="C152" s="139"/>
      <c r="D152" s="139"/>
      <c r="E152" s="53"/>
      <c r="F152" s="55">
        <v>20</v>
      </c>
      <c r="G152" s="62" t="s">
        <v>105</v>
      </c>
      <c r="H152" s="53"/>
      <c r="I152" s="53"/>
      <c r="J152" s="53"/>
      <c r="K152" s="53"/>
      <c r="L152" s="53"/>
      <c r="M152" s="53"/>
      <c r="N152" s="54"/>
      <c r="Q152" s="127">
        <v>0</v>
      </c>
      <c r="R152" s="127"/>
    </row>
    <row r="153" spans="1:18" ht="24" thickBot="1" x14ac:dyDescent="0.4">
      <c r="A153" s="68"/>
      <c r="B153" s="129" t="s">
        <v>106</v>
      </c>
      <c r="C153" s="130"/>
      <c r="D153" s="130"/>
      <c r="E153" s="36"/>
      <c r="F153" s="69">
        <v>20</v>
      </c>
      <c r="G153" s="70" t="s">
        <v>105</v>
      </c>
      <c r="H153" s="36"/>
      <c r="I153" s="36"/>
      <c r="J153" s="36"/>
      <c r="K153" s="36"/>
      <c r="L153" s="36"/>
      <c r="M153" s="36"/>
      <c r="N153" s="60"/>
      <c r="O153" s="41"/>
      <c r="P153" s="36"/>
      <c r="Q153" s="127">
        <v>0</v>
      </c>
      <c r="R153" s="127"/>
    </row>
  </sheetData>
  <sheetProtection sort="0" autoFilter="0"/>
  <autoFilter ref="A5:Q153" xr:uid="{00000000-0001-0000-0000-000000000000}"/>
  <mergeCells count="15">
    <mergeCell ref="B153:D153"/>
    <mergeCell ref="B146:D146"/>
    <mergeCell ref="A6:A41"/>
    <mergeCell ref="A57:A73"/>
    <mergeCell ref="A74:A83"/>
    <mergeCell ref="A84:A100"/>
    <mergeCell ref="A101:A117"/>
    <mergeCell ref="A118:A127"/>
    <mergeCell ref="B152:D152"/>
    <mergeCell ref="B147:D147"/>
    <mergeCell ref="B148:D148"/>
    <mergeCell ref="B149:D149"/>
    <mergeCell ref="B150:D150"/>
    <mergeCell ref="B151:D151"/>
    <mergeCell ref="A42:A56"/>
  </mergeCells>
  <phoneticPr fontId="28" type="noConversion"/>
  <conditionalFormatting sqref="A5">
    <cfRule type="duplicateValues" dxfId="1" priority="13"/>
  </conditionalFormatting>
  <conditionalFormatting sqref="B5 D5">
    <cfRule type="duplicateValues" dxfId="0" priority="16"/>
  </conditionalFormatting>
  <pageMargins left="0.7" right="0.7" top="0.75" bottom="0.75" header="0.3" footer="0.3"/>
  <pageSetup scale="35" fitToHeight="0" orientation="landscape" r:id="rId1"/>
  <ignoredErrors>
    <ignoredError sqref="I5:J5" calculatedColumn="1"/>
    <ignoredError sqref="I51:J5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VENOMREX</vt:lpstr>
      <vt:lpstr>VENOMREX!Print_Area</vt:lpstr>
      <vt:lpstr>VENOMREX!Print_Titles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Neeraj</dc:creator>
  <cp:lastModifiedBy>Mango Pan</cp:lastModifiedBy>
  <cp:lastPrinted>2021-11-29T19:25:59Z</cp:lastPrinted>
  <dcterms:created xsi:type="dcterms:W3CDTF">2020-08-13T20:06:28Z</dcterms:created>
  <dcterms:modified xsi:type="dcterms:W3CDTF">2022-11-14T08:53:31Z</dcterms:modified>
</cp:coreProperties>
</file>